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JablonovePozzbrojnic - Po..." sheetId="2" r:id="rId2"/>
  </sheets>
  <definedNames>
    <definedName name="_xlnm.Print_Area" localSheetId="0">'Rekapitulácia stavby'!$C$4:$AP$70,'Rekapitulácia stavby'!$C$76:$AP$96</definedName>
    <definedName name="_xlnm.Print_Titles" localSheetId="0">'Rekapitulácia stavby'!$85:$85</definedName>
    <definedName name="_xlnm.Print_Area" localSheetId="1">'JablonovePozzbrojnic - Po...'!$C$4:$Q$70,'JablonovePozzbrojnic - Po...'!$C$76:$Q$121,'JablonovePozzbrojnic - Po...'!$C$127:$Q$595</definedName>
    <definedName name="_xlnm.Print_Titles" localSheetId="1">'JablonovePozzbrojnic - Po...'!$136:$136</definedName>
  </definedNames>
  <calcPr/>
</workbook>
</file>

<file path=xl/calcChain.xml><?xml version="1.0" encoding="utf-8"?>
<calcChain xmlns="http://schemas.openxmlformats.org/spreadsheetml/2006/main">
  <c i="1" r="AY88"/>
  <c r="AX88"/>
  <c i="2" r="BI595"/>
  <c r="BH595"/>
  <c r="BG595"/>
  <c r="BE595"/>
  <c r="BK595"/>
  <c r="N595"/>
  <c r="BF595"/>
  <c r="BI594"/>
  <c r="BH594"/>
  <c r="BG594"/>
  <c r="BE594"/>
  <c r="BK594"/>
  <c r="N594"/>
  <c r="BF594"/>
  <c r="BI593"/>
  <c r="BH593"/>
  <c r="BG593"/>
  <c r="BE593"/>
  <c r="BK593"/>
  <c r="N593"/>
  <c r="BF593"/>
  <c r="BI592"/>
  <c r="BH592"/>
  <c r="BG592"/>
  <c r="BE592"/>
  <c r="BK592"/>
  <c r="N592"/>
  <c r="BF592"/>
  <c r="BI591"/>
  <c r="BH591"/>
  <c r="BG591"/>
  <c r="BE591"/>
  <c r="BK591"/>
  <c r="BK590"/>
  <c r="N590"/>
  <c r="N591"/>
  <c r="BF591"/>
  <c r="N111"/>
  <c r="BI589"/>
  <c r="BH589"/>
  <c r="BG589"/>
  <c r="BE589"/>
  <c r="AA589"/>
  <c r="Y589"/>
  <c r="W589"/>
  <c r="BK589"/>
  <c r="N589"/>
  <c r="BF589"/>
  <c r="BI588"/>
  <c r="BH588"/>
  <c r="BG588"/>
  <c r="BE588"/>
  <c r="AA588"/>
  <c r="AA587"/>
  <c r="Y588"/>
  <c r="Y587"/>
  <c r="W588"/>
  <c r="W587"/>
  <c r="BK588"/>
  <c r="BK587"/>
  <c r="N587"/>
  <c r="N588"/>
  <c r="BF588"/>
  <c r="N110"/>
  <c r="BI586"/>
  <c r="BH586"/>
  <c r="BG586"/>
  <c r="BE586"/>
  <c r="AA586"/>
  <c r="AA585"/>
  <c r="Y586"/>
  <c r="Y585"/>
  <c r="W586"/>
  <c r="W585"/>
  <c r="BK586"/>
  <c r="BK585"/>
  <c r="N585"/>
  <c r="N586"/>
  <c r="BF586"/>
  <c r="N109"/>
  <c r="BI584"/>
  <c r="BH584"/>
  <c r="BG584"/>
  <c r="BE584"/>
  <c r="AA584"/>
  <c r="Y584"/>
  <c r="W584"/>
  <c r="BK584"/>
  <c r="N584"/>
  <c r="BF584"/>
  <c r="BI583"/>
  <c r="BH583"/>
  <c r="BG583"/>
  <c r="BE583"/>
  <c r="AA583"/>
  <c r="Y583"/>
  <c r="W583"/>
  <c r="BK583"/>
  <c r="N583"/>
  <c r="BF583"/>
  <c r="BI582"/>
  <c r="BH582"/>
  <c r="BG582"/>
  <c r="BE582"/>
  <c r="AA582"/>
  <c r="AA581"/>
  <c r="Y582"/>
  <c r="Y581"/>
  <c r="W582"/>
  <c r="W581"/>
  <c r="BK582"/>
  <c r="BK581"/>
  <c r="N581"/>
  <c r="N582"/>
  <c r="BF582"/>
  <c r="N108"/>
  <c r="BI580"/>
  <c r="BH580"/>
  <c r="BG580"/>
  <c r="BE580"/>
  <c r="AA580"/>
  <c r="Y580"/>
  <c r="W580"/>
  <c r="BK580"/>
  <c r="N580"/>
  <c r="BF580"/>
  <c r="BI579"/>
  <c r="BH579"/>
  <c r="BG579"/>
  <c r="BE579"/>
  <c r="AA579"/>
  <c r="Y579"/>
  <c r="W579"/>
  <c r="BK579"/>
  <c r="N579"/>
  <c r="BF579"/>
  <c r="BI578"/>
  <c r="BH578"/>
  <c r="BG578"/>
  <c r="BE578"/>
  <c r="AA578"/>
  <c r="Y578"/>
  <c r="W578"/>
  <c r="BK578"/>
  <c r="N578"/>
  <c r="BF578"/>
  <c r="BI577"/>
  <c r="BH577"/>
  <c r="BG577"/>
  <c r="BE577"/>
  <c r="AA577"/>
  <c r="Y577"/>
  <c r="W577"/>
  <c r="BK577"/>
  <c r="N577"/>
  <c r="BF577"/>
  <c r="BI576"/>
  <c r="BH576"/>
  <c r="BG576"/>
  <c r="BE576"/>
  <c r="AA576"/>
  <c r="Y576"/>
  <c r="W576"/>
  <c r="BK576"/>
  <c r="N576"/>
  <c r="BF576"/>
  <c r="BI575"/>
  <c r="BH575"/>
  <c r="BG575"/>
  <c r="BE575"/>
  <c r="AA575"/>
  <c r="Y575"/>
  <c r="W575"/>
  <c r="BK575"/>
  <c r="N575"/>
  <c r="BF575"/>
  <c r="BI574"/>
  <c r="BH574"/>
  <c r="BG574"/>
  <c r="BE574"/>
  <c r="AA574"/>
  <c r="Y574"/>
  <c r="W574"/>
  <c r="BK574"/>
  <c r="N574"/>
  <c r="BF574"/>
  <c r="BI573"/>
  <c r="BH573"/>
  <c r="BG573"/>
  <c r="BE573"/>
  <c r="AA573"/>
  <c r="Y573"/>
  <c r="W573"/>
  <c r="BK573"/>
  <c r="N573"/>
  <c r="BF573"/>
  <c r="BI572"/>
  <c r="BH572"/>
  <c r="BG572"/>
  <c r="BE572"/>
  <c r="AA572"/>
  <c r="Y572"/>
  <c r="W572"/>
  <c r="BK572"/>
  <c r="N572"/>
  <c r="BF572"/>
  <c r="BI571"/>
  <c r="BH571"/>
  <c r="BG571"/>
  <c r="BE571"/>
  <c r="AA571"/>
  <c r="Y571"/>
  <c r="W571"/>
  <c r="BK571"/>
  <c r="N571"/>
  <c r="BF571"/>
  <c r="BI570"/>
  <c r="BH570"/>
  <c r="BG570"/>
  <c r="BE570"/>
  <c r="AA570"/>
  <c r="Y570"/>
  <c r="W570"/>
  <c r="BK570"/>
  <c r="N570"/>
  <c r="BF570"/>
  <c r="BI569"/>
  <c r="BH569"/>
  <c r="BG569"/>
  <c r="BE569"/>
  <c r="AA569"/>
  <c r="Y569"/>
  <c r="W569"/>
  <c r="BK569"/>
  <c r="N569"/>
  <c r="BF569"/>
  <c r="BI568"/>
  <c r="BH568"/>
  <c r="BG568"/>
  <c r="BE568"/>
  <c r="AA568"/>
  <c r="Y568"/>
  <c r="W568"/>
  <c r="BK568"/>
  <c r="N568"/>
  <c r="BF568"/>
  <c r="BI567"/>
  <c r="BH567"/>
  <c r="BG567"/>
  <c r="BE567"/>
  <c r="AA567"/>
  <c r="Y567"/>
  <c r="W567"/>
  <c r="BK567"/>
  <c r="N567"/>
  <c r="BF567"/>
  <c r="BI566"/>
  <c r="BH566"/>
  <c r="BG566"/>
  <c r="BE566"/>
  <c r="AA566"/>
  <c r="Y566"/>
  <c r="W566"/>
  <c r="BK566"/>
  <c r="N566"/>
  <c r="BF566"/>
  <c r="BI565"/>
  <c r="BH565"/>
  <c r="BG565"/>
  <c r="BE565"/>
  <c r="AA565"/>
  <c r="Y565"/>
  <c r="W565"/>
  <c r="BK565"/>
  <c r="N565"/>
  <c r="BF565"/>
  <c r="BI564"/>
  <c r="BH564"/>
  <c r="BG564"/>
  <c r="BE564"/>
  <c r="AA564"/>
  <c r="Y564"/>
  <c r="W564"/>
  <c r="BK564"/>
  <c r="N564"/>
  <c r="BF564"/>
  <c r="BI563"/>
  <c r="BH563"/>
  <c r="BG563"/>
  <c r="BE563"/>
  <c r="AA563"/>
  <c r="Y563"/>
  <c r="W563"/>
  <c r="BK563"/>
  <c r="N563"/>
  <c r="BF563"/>
  <c r="BI562"/>
  <c r="BH562"/>
  <c r="BG562"/>
  <c r="BE562"/>
  <c r="AA562"/>
  <c r="Y562"/>
  <c r="W562"/>
  <c r="BK562"/>
  <c r="N562"/>
  <c r="BF562"/>
  <c r="BI561"/>
  <c r="BH561"/>
  <c r="BG561"/>
  <c r="BE561"/>
  <c r="AA561"/>
  <c r="Y561"/>
  <c r="W561"/>
  <c r="BK561"/>
  <c r="N561"/>
  <c r="BF561"/>
  <c r="BI560"/>
  <c r="BH560"/>
  <c r="BG560"/>
  <c r="BE560"/>
  <c r="AA560"/>
  <c r="Y560"/>
  <c r="W560"/>
  <c r="BK560"/>
  <c r="N560"/>
  <c r="BF560"/>
  <c r="BI559"/>
  <c r="BH559"/>
  <c r="BG559"/>
  <c r="BE559"/>
  <c r="AA559"/>
  <c r="Y559"/>
  <c r="W559"/>
  <c r="BK559"/>
  <c r="N559"/>
  <c r="BF559"/>
  <c r="BI558"/>
  <c r="BH558"/>
  <c r="BG558"/>
  <c r="BE558"/>
  <c r="AA558"/>
  <c r="Y558"/>
  <c r="W558"/>
  <c r="BK558"/>
  <c r="N558"/>
  <c r="BF558"/>
  <c r="BI557"/>
  <c r="BH557"/>
  <c r="BG557"/>
  <c r="BE557"/>
  <c r="AA557"/>
  <c r="Y557"/>
  <c r="W557"/>
  <c r="BK557"/>
  <c r="N557"/>
  <c r="BF557"/>
  <c r="BI556"/>
  <c r="BH556"/>
  <c r="BG556"/>
  <c r="BE556"/>
  <c r="AA556"/>
  <c r="Y556"/>
  <c r="W556"/>
  <c r="BK556"/>
  <c r="N556"/>
  <c r="BF556"/>
  <c r="BI555"/>
  <c r="BH555"/>
  <c r="BG555"/>
  <c r="BE555"/>
  <c r="AA555"/>
  <c r="Y555"/>
  <c r="W555"/>
  <c r="BK555"/>
  <c r="N555"/>
  <c r="BF555"/>
  <c r="BI554"/>
  <c r="BH554"/>
  <c r="BG554"/>
  <c r="BE554"/>
  <c r="AA554"/>
  <c r="Y554"/>
  <c r="W554"/>
  <c r="BK554"/>
  <c r="N554"/>
  <c r="BF554"/>
  <c r="BI553"/>
  <c r="BH553"/>
  <c r="BG553"/>
  <c r="BE553"/>
  <c r="AA553"/>
  <c r="Y553"/>
  <c r="W553"/>
  <c r="BK553"/>
  <c r="N553"/>
  <c r="BF553"/>
  <c r="BI552"/>
  <c r="BH552"/>
  <c r="BG552"/>
  <c r="BE552"/>
  <c r="AA552"/>
  <c r="Y552"/>
  <c r="W552"/>
  <c r="BK552"/>
  <c r="N552"/>
  <c r="BF552"/>
  <c r="BI551"/>
  <c r="BH551"/>
  <c r="BG551"/>
  <c r="BE551"/>
  <c r="AA551"/>
  <c r="Y551"/>
  <c r="W551"/>
  <c r="BK551"/>
  <c r="N551"/>
  <c r="BF551"/>
  <c r="BI550"/>
  <c r="BH550"/>
  <c r="BG550"/>
  <c r="BE550"/>
  <c r="AA550"/>
  <c r="Y550"/>
  <c r="W550"/>
  <c r="BK550"/>
  <c r="N550"/>
  <c r="BF550"/>
  <c r="BI549"/>
  <c r="BH549"/>
  <c r="BG549"/>
  <c r="BE549"/>
  <c r="AA549"/>
  <c r="Y549"/>
  <c r="W549"/>
  <c r="BK549"/>
  <c r="N549"/>
  <c r="BF549"/>
  <c r="BI548"/>
  <c r="BH548"/>
  <c r="BG548"/>
  <c r="BE548"/>
  <c r="AA548"/>
  <c r="Y548"/>
  <c r="W548"/>
  <c r="BK548"/>
  <c r="N548"/>
  <c r="BF548"/>
  <c r="BI547"/>
  <c r="BH547"/>
  <c r="BG547"/>
  <c r="BE547"/>
  <c r="AA547"/>
  <c r="Y547"/>
  <c r="W547"/>
  <c r="BK547"/>
  <c r="N547"/>
  <c r="BF547"/>
  <c r="BI546"/>
  <c r="BH546"/>
  <c r="BG546"/>
  <c r="BE546"/>
  <c r="AA546"/>
  <c r="Y546"/>
  <c r="W546"/>
  <c r="BK546"/>
  <c r="N546"/>
  <c r="BF546"/>
  <c r="BI545"/>
  <c r="BH545"/>
  <c r="BG545"/>
  <c r="BE545"/>
  <c r="AA545"/>
  <c r="Y545"/>
  <c r="W545"/>
  <c r="BK545"/>
  <c r="N545"/>
  <c r="BF545"/>
  <c r="BI544"/>
  <c r="BH544"/>
  <c r="BG544"/>
  <c r="BE544"/>
  <c r="AA544"/>
  <c r="Y544"/>
  <c r="W544"/>
  <c r="BK544"/>
  <c r="N544"/>
  <c r="BF544"/>
  <c r="BI543"/>
  <c r="BH543"/>
  <c r="BG543"/>
  <c r="BE543"/>
  <c r="AA543"/>
  <c r="Y543"/>
  <c r="W543"/>
  <c r="BK543"/>
  <c r="N543"/>
  <c r="BF543"/>
  <c r="BI542"/>
  <c r="BH542"/>
  <c r="BG542"/>
  <c r="BE542"/>
  <c r="AA542"/>
  <c r="Y542"/>
  <c r="W542"/>
  <c r="BK542"/>
  <c r="N542"/>
  <c r="BF542"/>
  <c r="BI541"/>
  <c r="BH541"/>
  <c r="BG541"/>
  <c r="BE541"/>
  <c r="AA541"/>
  <c r="Y541"/>
  <c r="W541"/>
  <c r="BK541"/>
  <c r="N541"/>
  <c r="BF541"/>
  <c r="BI540"/>
  <c r="BH540"/>
  <c r="BG540"/>
  <c r="BE540"/>
  <c r="AA540"/>
  <c r="Y540"/>
  <c r="W540"/>
  <c r="BK540"/>
  <c r="N540"/>
  <c r="BF540"/>
  <c r="BI539"/>
  <c r="BH539"/>
  <c r="BG539"/>
  <c r="BE539"/>
  <c r="AA539"/>
  <c r="Y539"/>
  <c r="W539"/>
  <c r="BK539"/>
  <c r="N539"/>
  <c r="BF539"/>
  <c r="BI538"/>
  <c r="BH538"/>
  <c r="BG538"/>
  <c r="BE538"/>
  <c r="AA538"/>
  <c r="Y538"/>
  <c r="W538"/>
  <c r="BK538"/>
  <c r="N538"/>
  <c r="BF538"/>
  <c r="BI537"/>
  <c r="BH537"/>
  <c r="BG537"/>
  <c r="BE537"/>
  <c r="AA537"/>
  <c r="Y537"/>
  <c r="W537"/>
  <c r="BK537"/>
  <c r="N537"/>
  <c r="BF537"/>
  <c r="BI536"/>
  <c r="BH536"/>
  <c r="BG536"/>
  <c r="BE536"/>
  <c r="AA536"/>
  <c r="Y536"/>
  <c r="W536"/>
  <c r="BK536"/>
  <c r="N536"/>
  <c r="BF536"/>
  <c r="BI535"/>
  <c r="BH535"/>
  <c r="BG535"/>
  <c r="BE535"/>
  <c r="AA535"/>
  <c r="Y535"/>
  <c r="W535"/>
  <c r="BK535"/>
  <c r="N535"/>
  <c r="BF535"/>
  <c r="BI534"/>
  <c r="BH534"/>
  <c r="BG534"/>
  <c r="BE534"/>
  <c r="AA534"/>
  <c r="Y534"/>
  <c r="W534"/>
  <c r="BK534"/>
  <c r="N534"/>
  <c r="BF534"/>
  <c r="BI533"/>
  <c r="BH533"/>
  <c r="BG533"/>
  <c r="BE533"/>
  <c r="AA533"/>
  <c r="Y533"/>
  <c r="W533"/>
  <c r="BK533"/>
  <c r="N533"/>
  <c r="BF533"/>
  <c r="BI532"/>
  <c r="BH532"/>
  <c r="BG532"/>
  <c r="BE532"/>
  <c r="AA532"/>
  <c r="Y532"/>
  <c r="W532"/>
  <c r="BK532"/>
  <c r="N532"/>
  <c r="BF532"/>
  <c r="BI531"/>
  <c r="BH531"/>
  <c r="BG531"/>
  <c r="BE531"/>
  <c r="AA531"/>
  <c r="Y531"/>
  <c r="W531"/>
  <c r="BK531"/>
  <c r="N531"/>
  <c r="BF531"/>
  <c r="BI530"/>
  <c r="BH530"/>
  <c r="BG530"/>
  <c r="BE530"/>
  <c r="AA530"/>
  <c r="Y530"/>
  <c r="W530"/>
  <c r="BK530"/>
  <c r="N530"/>
  <c r="BF530"/>
  <c r="BI529"/>
  <c r="BH529"/>
  <c r="BG529"/>
  <c r="BE529"/>
  <c r="AA529"/>
  <c r="Y529"/>
  <c r="W529"/>
  <c r="BK529"/>
  <c r="N529"/>
  <c r="BF529"/>
  <c r="BI528"/>
  <c r="BH528"/>
  <c r="BG528"/>
  <c r="BE528"/>
  <c r="AA528"/>
  <c r="Y528"/>
  <c r="W528"/>
  <c r="BK528"/>
  <c r="N528"/>
  <c r="BF528"/>
  <c r="BI527"/>
  <c r="BH527"/>
  <c r="BG527"/>
  <c r="BE527"/>
  <c r="AA527"/>
  <c r="Y527"/>
  <c r="W527"/>
  <c r="BK527"/>
  <c r="N527"/>
  <c r="BF527"/>
  <c r="BI526"/>
  <c r="BH526"/>
  <c r="BG526"/>
  <c r="BE526"/>
  <c r="AA526"/>
  <c r="Y526"/>
  <c r="W526"/>
  <c r="BK526"/>
  <c r="N526"/>
  <c r="BF526"/>
  <c r="BI525"/>
  <c r="BH525"/>
  <c r="BG525"/>
  <c r="BE525"/>
  <c r="AA525"/>
  <c r="Y525"/>
  <c r="W525"/>
  <c r="BK525"/>
  <c r="N525"/>
  <c r="BF525"/>
  <c r="BI524"/>
  <c r="BH524"/>
  <c r="BG524"/>
  <c r="BE524"/>
  <c r="AA524"/>
  <c r="Y524"/>
  <c r="W524"/>
  <c r="BK524"/>
  <c r="N524"/>
  <c r="BF524"/>
  <c r="BI523"/>
  <c r="BH523"/>
  <c r="BG523"/>
  <c r="BE523"/>
  <c r="AA523"/>
  <c r="Y523"/>
  <c r="W523"/>
  <c r="BK523"/>
  <c r="N523"/>
  <c r="BF523"/>
  <c r="BI522"/>
  <c r="BH522"/>
  <c r="BG522"/>
  <c r="BE522"/>
  <c r="AA522"/>
  <c r="Y522"/>
  <c r="W522"/>
  <c r="BK522"/>
  <c r="N522"/>
  <c r="BF522"/>
  <c r="BI521"/>
  <c r="BH521"/>
  <c r="BG521"/>
  <c r="BE521"/>
  <c r="AA521"/>
  <c r="Y521"/>
  <c r="W521"/>
  <c r="BK521"/>
  <c r="N521"/>
  <c r="BF521"/>
  <c r="BI520"/>
  <c r="BH520"/>
  <c r="BG520"/>
  <c r="BE520"/>
  <c r="AA520"/>
  <c r="Y520"/>
  <c r="W520"/>
  <c r="BK520"/>
  <c r="N520"/>
  <c r="BF520"/>
  <c r="BI519"/>
  <c r="BH519"/>
  <c r="BG519"/>
  <c r="BE519"/>
  <c r="AA519"/>
  <c r="Y519"/>
  <c r="W519"/>
  <c r="BK519"/>
  <c r="N519"/>
  <c r="BF519"/>
  <c r="BI518"/>
  <c r="BH518"/>
  <c r="BG518"/>
  <c r="BE518"/>
  <c r="AA518"/>
  <c r="Y518"/>
  <c r="W518"/>
  <c r="BK518"/>
  <c r="N518"/>
  <c r="BF518"/>
  <c r="BI517"/>
  <c r="BH517"/>
  <c r="BG517"/>
  <c r="BE517"/>
  <c r="AA517"/>
  <c r="Y517"/>
  <c r="W517"/>
  <c r="BK517"/>
  <c r="N517"/>
  <c r="BF517"/>
  <c r="BI516"/>
  <c r="BH516"/>
  <c r="BG516"/>
  <c r="BE516"/>
  <c r="AA516"/>
  <c r="Y516"/>
  <c r="W516"/>
  <c r="BK516"/>
  <c r="N516"/>
  <c r="BF516"/>
  <c r="BI515"/>
  <c r="BH515"/>
  <c r="BG515"/>
  <c r="BE515"/>
  <c r="AA515"/>
  <c r="Y515"/>
  <c r="W515"/>
  <c r="BK515"/>
  <c r="N515"/>
  <c r="BF515"/>
  <c r="BI514"/>
  <c r="BH514"/>
  <c r="BG514"/>
  <c r="BE514"/>
  <c r="AA514"/>
  <c r="Y514"/>
  <c r="W514"/>
  <c r="BK514"/>
  <c r="N514"/>
  <c r="BF514"/>
  <c r="BI513"/>
  <c r="BH513"/>
  <c r="BG513"/>
  <c r="BE513"/>
  <c r="AA513"/>
  <c r="Y513"/>
  <c r="W513"/>
  <c r="BK513"/>
  <c r="N513"/>
  <c r="BF513"/>
  <c r="BI512"/>
  <c r="BH512"/>
  <c r="BG512"/>
  <c r="BE512"/>
  <c r="AA512"/>
  <c r="Y512"/>
  <c r="W512"/>
  <c r="BK512"/>
  <c r="N512"/>
  <c r="BF512"/>
  <c r="BI511"/>
  <c r="BH511"/>
  <c r="BG511"/>
  <c r="BE511"/>
  <c r="AA511"/>
  <c r="Y511"/>
  <c r="W511"/>
  <c r="BK511"/>
  <c r="N511"/>
  <c r="BF511"/>
  <c r="BI510"/>
  <c r="BH510"/>
  <c r="BG510"/>
  <c r="BE510"/>
  <c r="AA510"/>
  <c r="Y510"/>
  <c r="W510"/>
  <c r="BK510"/>
  <c r="N510"/>
  <c r="BF510"/>
  <c r="BI509"/>
  <c r="BH509"/>
  <c r="BG509"/>
  <c r="BE509"/>
  <c r="AA509"/>
  <c r="Y509"/>
  <c r="W509"/>
  <c r="BK509"/>
  <c r="N509"/>
  <c r="BF509"/>
  <c r="BI508"/>
  <c r="BH508"/>
  <c r="BG508"/>
  <c r="BE508"/>
  <c r="AA508"/>
  <c r="Y508"/>
  <c r="W508"/>
  <c r="BK508"/>
  <c r="N508"/>
  <c r="BF508"/>
  <c r="BI507"/>
  <c r="BH507"/>
  <c r="BG507"/>
  <c r="BE507"/>
  <c r="AA507"/>
  <c r="Y507"/>
  <c r="W507"/>
  <c r="BK507"/>
  <c r="N507"/>
  <c r="BF507"/>
  <c r="BI506"/>
  <c r="BH506"/>
  <c r="BG506"/>
  <c r="BE506"/>
  <c r="AA506"/>
  <c r="Y506"/>
  <c r="W506"/>
  <c r="BK506"/>
  <c r="N506"/>
  <c r="BF506"/>
  <c r="BI505"/>
  <c r="BH505"/>
  <c r="BG505"/>
  <c r="BE505"/>
  <c r="AA505"/>
  <c r="Y505"/>
  <c r="W505"/>
  <c r="BK505"/>
  <c r="N505"/>
  <c r="BF505"/>
  <c r="BI504"/>
  <c r="BH504"/>
  <c r="BG504"/>
  <c r="BE504"/>
  <c r="AA504"/>
  <c r="Y504"/>
  <c r="W504"/>
  <c r="BK504"/>
  <c r="N504"/>
  <c r="BF504"/>
  <c r="BI503"/>
  <c r="BH503"/>
  <c r="BG503"/>
  <c r="BE503"/>
  <c r="AA503"/>
  <c r="Y503"/>
  <c r="W503"/>
  <c r="BK503"/>
  <c r="N503"/>
  <c r="BF503"/>
  <c r="BI502"/>
  <c r="BH502"/>
  <c r="BG502"/>
  <c r="BE502"/>
  <c r="AA502"/>
  <c r="Y502"/>
  <c r="W502"/>
  <c r="BK502"/>
  <c r="N502"/>
  <c r="BF502"/>
  <c r="BI501"/>
  <c r="BH501"/>
  <c r="BG501"/>
  <c r="BE501"/>
  <c r="AA501"/>
  <c r="Y501"/>
  <c r="W501"/>
  <c r="BK501"/>
  <c r="N501"/>
  <c r="BF501"/>
  <c r="BI500"/>
  <c r="BH500"/>
  <c r="BG500"/>
  <c r="BE500"/>
  <c r="AA500"/>
  <c r="Y500"/>
  <c r="W500"/>
  <c r="BK500"/>
  <c r="N500"/>
  <c r="BF500"/>
  <c r="BI499"/>
  <c r="BH499"/>
  <c r="BG499"/>
  <c r="BE499"/>
  <c r="AA499"/>
  <c r="Y499"/>
  <c r="W499"/>
  <c r="BK499"/>
  <c r="N499"/>
  <c r="BF499"/>
  <c r="BI498"/>
  <c r="BH498"/>
  <c r="BG498"/>
  <c r="BE498"/>
  <c r="AA498"/>
  <c r="Y498"/>
  <c r="W498"/>
  <c r="BK498"/>
  <c r="N498"/>
  <c r="BF498"/>
  <c r="BI497"/>
  <c r="BH497"/>
  <c r="BG497"/>
  <c r="BE497"/>
  <c r="AA497"/>
  <c r="Y497"/>
  <c r="W497"/>
  <c r="BK497"/>
  <c r="N497"/>
  <c r="BF497"/>
  <c r="BI496"/>
  <c r="BH496"/>
  <c r="BG496"/>
  <c r="BE496"/>
  <c r="AA496"/>
  <c r="Y496"/>
  <c r="W496"/>
  <c r="BK496"/>
  <c r="N496"/>
  <c r="BF496"/>
  <c r="BI495"/>
  <c r="BH495"/>
  <c r="BG495"/>
  <c r="BE495"/>
  <c r="AA495"/>
  <c r="Y495"/>
  <c r="W495"/>
  <c r="BK495"/>
  <c r="N495"/>
  <c r="BF495"/>
  <c r="BI494"/>
  <c r="BH494"/>
  <c r="BG494"/>
  <c r="BE494"/>
  <c r="AA494"/>
  <c r="Y494"/>
  <c r="W494"/>
  <c r="BK494"/>
  <c r="N494"/>
  <c r="BF494"/>
  <c r="BI493"/>
  <c r="BH493"/>
  <c r="BG493"/>
  <c r="BE493"/>
  <c r="AA493"/>
  <c r="Y493"/>
  <c r="W493"/>
  <c r="BK493"/>
  <c r="N493"/>
  <c r="BF493"/>
  <c r="BI492"/>
  <c r="BH492"/>
  <c r="BG492"/>
  <c r="BE492"/>
  <c r="AA492"/>
  <c r="Y492"/>
  <c r="W492"/>
  <c r="BK492"/>
  <c r="N492"/>
  <c r="BF492"/>
  <c r="BI491"/>
  <c r="BH491"/>
  <c r="BG491"/>
  <c r="BE491"/>
  <c r="AA491"/>
  <c r="Y491"/>
  <c r="W491"/>
  <c r="BK491"/>
  <c r="N491"/>
  <c r="BF491"/>
  <c r="BI490"/>
  <c r="BH490"/>
  <c r="BG490"/>
  <c r="BE490"/>
  <c r="AA490"/>
  <c r="Y490"/>
  <c r="W490"/>
  <c r="BK490"/>
  <c r="N490"/>
  <c r="BF490"/>
  <c r="BI489"/>
  <c r="BH489"/>
  <c r="BG489"/>
  <c r="BE489"/>
  <c r="AA489"/>
  <c r="Y489"/>
  <c r="W489"/>
  <c r="BK489"/>
  <c r="N489"/>
  <c r="BF489"/>
  <c r="BI488"/>
  <c r="BH488"/>
  <c r="BG488"/>
  <c r="BE488"/>
  <c r="AA488"/>
  <c r="Y488"/>
  <c r="W488"/>
  <c r="BK488"/>
  <c r="N488"/>
  <c r="BF488"/>
  <c r="BI487"/>
  <c r="BH487"/>
  <c r="BG487"/>
  <c r="BE487"/>
  <c r="AA487"/>
  <c r="Y487"/>
  <c r="W487"/>
  <c r="BK487"/>
  <c r="N487"/>
  <c r="BF487"/>
  <c r="BI486"/>
  <c r="BH486"/>
  <c r="BG486"/>
  <c r="BE486"/>
  <c r="AA486"/>
  <c r="Y486"/>
  <c r="W486"/>
  <c r="BK486"/>
  <c r="N486"/>
  <c r="BF486"/>
  <c r="BI485"/>
  <c r="BH485"/>
  <c r="BG485"/>
  <c r="BE485"/>
  <c r="AA485"/>
  <c r="Y485"/>
  <c r="W485"/>
  <c r="BK485"/>
  <c r="N485"/>
  <c r="BF485"/>
  <c r="BI484"/>
  <c r="BH484"/>
  <c r="BG484"/>
  <c r="BE484"/>
  <c r="AA484"/>
  <c r="Y484"/>
  <c r="W484"/>
  <c r="BK484"/>
  <c r="N484"/>
  <c r="BF484"/>
  <c r="BI483"/>
  <c r="BH483"/>
  <c r="BG483"/>
  <c r="BE483"/>
  <c r="AA483"/>
  <c r="Y483"/>
  <c r="W483"/>
  <c r="BK483"/>
  <c r="N483"/>
  <c r="BF483"/>
  <c r="BI482"/>
  <c r="BH482"/>
  <c r="BG482"/>
  <c r="BE482"/>
  <c r="AA482"/>
  <c r="Y482"/>
  <c r="W482"/>
  <c r="BK482"/>
  <c r="N482"/>
  <c r="BF482"/>
  <c r="BI481"/>
  <c r="BH481"/>
  <c r="BG481"/>
  <c r="BE481"/>
  <c r="AA481"/>
  <c r="Y481"/>
  <c r="W481"/>
  <c r="BK481"/>
  <c r="N481"/>
  <c r="BF481"/>
  <c r="BI480"/>
  <c r="BH480"/>
  <c r="BG480"/>
  <c r="BE480"/>
  <c r="AA480"/>
  <c r="Y480"/>
  <c r="W480"/>
  <c r="BK480"/>
  <c r="N480"/>
  <c r="BF480"/>
  <c r="BI479"/>
  <c r="BH479"/>
  <c r="BG479"/>
  <c r="BE479"/>
  <c r="AA479"/>
  <c r="Y479"/>
  <c r="W479"/>
  <c r="BK479"/>
  <c r="N479"/>
  <c r="BF479"/>
  <c r="BI478"/>
  <c r="BH478"/>
  <c r="BG478"/>
  <c r="BE478"/>
  <c r="AA478"/>
  <c r="Y478"/>
  <c r="W478"/>
  <c r="BK478"/>
  <c r="N478"/>
  <c r="BF478"/>
  <c r="BI477"/>
  <c r="BH477"/>
  <c r="BG477"/>
  <c r="BE477"/>
  <c r="AA477"/>
  <c r="Y477"/>
  <c r="W477"/>
  <c r="BK477"/>
  <c r="N477"/>
  <c r="BF477"/>
  <c r="BI476"/>
  <c r="BH476"/>
  <c r="BG476"/>
  <c r="BE476"/>
  <c r="AA476"/>
  <c r="AA475"/>
  <c r="AA474"/>
  <c r="Y476"/>
  <c r="Y475"/>
  <c r="Y474"/>
  <c r="W476"/>
  <c r="W475"/>
  <c r="W474"/>
  <c r="BK476"/>
  <c r="BK475"/>
  <c r="N475"/>
  <c r="BK474"/>
  <c r="N474"/>
  <c r="N476"/>
  <c r="BF476"/>
  <c r="N107"/>
  <c r="N106"/>
  <c r="BI470"/>
  <c r="BH470"/>
  <c r="BG470"/>
  <c r="BE470"/>
  <c r="AA470"/>
  <c r="AA469"/>
  <c r="Y470"/>
  <c r="Y469"/>
  <c r="W470"/>
  <c r="W469"/>
  <c r="BK470"/>
  <c r="BK469"/>
  <c r="N469"/>
  <c r="N470"/>
  <c r="BF470"/>
  <c r="N105"/>
  <c r="BI468"/>
  <c r="BH468"/>
  <c r="BG468"/>
  <c r="BE468"/>
  <c r="AA468"/>
  <c r="Y468"/>
  <c r="W468"/>
  <c r="BK468"/>
  <c r="N468"/>
  <c r="BF468"/>
  <c r="BI467"/>
  <c r="BH467"/>
  <c r="BG467"/>
  <c r="BE467"/>
  <c r="AA467"/>
  <c r="Y467"/>
  <c r="W467"/>
  <c r="BK467"/>
  <c r="N467"/>
  <c r="BF467"/>
  <c r="BI466"/>
  <c r="BH466"/>
  <c r="BG466"/>
  <c r="BE466"/>
  <c r="AA466"/>
  <c r="Y466"/>
  <c r="W466"/>
  <c r="BK466"/>
  <c r="N466"/>
  <c r="BF466"/>
  <c r="BI465"/>
  <c r="BH465"/>
  <c r="BG465"/>
  <c r="BE465"/>
  <c r="AA465"/>
  <c r="Y465"/>
  <c r="W465"/>
  <c r="BK465"/>
  <c r="N465"/>
  <c r="BF465"/>
  <c r="BI464"/>
  <c r="BH464"/>
  <c r="BG464"/>
  <c r="BE464"/>
  <c r="AA464"/>
  <c r="Y464"/>
  <c r="W464"/>
  <c r="BK464"/>
  <c r="N464"/>
  <c r="BF464"/>
  <c r="BI463"/>
  <c r="BH463"/>
  <c r="BG463"/>
  <c r="BE463"/>
  <c r="AA463"/>
  <c r="Y463"/>
  <c r="W463"/>
  <c r="BK463"/>
  <c r="N463"/>
  <c r="BF463"/>
  <c r="BI462"/>
  <c r="BH462"/>
  <c r="BG462"/>
  <c r="BE462"/>
  <c r="AA462"/>
  <c r="AA461"/>
  <c r="Y462"/>
  <c r="Y461"/>
  <c r="W462"/>
  <c r="W461"/>
  <c r="BK462"/>
  <c r="BK461"/>
  <c r="N461"/>
  <c r="N462"/>
  <c r="BF462"/>
  <c r="N104"/>
  <c r="BI460"/>
  <c r="BH460"/>
  <c r="BG460"/>
  <c r="BE460"/>
  <c r="AA460"/>
  <c r="Y460"/>
  <c r="W460"/>
  <c r="BK460"/>
  <c r="N460"/>
  <c r="BF460"/>
  <c r="BI459"/>
  <c r="BH459"/>
  <c r="BG459"/>
  <c r="BE459"/>
  <c r="AA459"/>
  <c r="Y459"/>
  <c r="W459"/>
  <c r="BK459"/>
  <c r="N459"/>
  <c r="BF459"/>
  <c r="BI458"/>
  <c r="BH458"/>
  <c r="BG458"/>
  <c r="BE458"/>
  <c r="AA458"/>
  <c r="Y458"/>
  <c r="W458"/>
  <c r="BK458"/>
  <c r="N458"/>
  <c r="BF458"/>
  <c r="BI457"/>
  <c r="BH457"/>
  <c r="BG457"/>
  <c r="BE457"/>
  <c r="AA457"/>
  <c r="Y457"/>
  <c r="W457"/>
  <c r="BK457"/>
  <c r="N457"/>
  <c r="BF457"/>
  <c r="BI456"/>
  <c r="BH456"/>
  <c r="BG456"/>
  <c r="BE456"/>
  <c r="AA456"/>
  <c r="Y456"/>
  <c r="W456"/>
  <c r="BK456"/>
  <c r="N456"/>
  <c r="BF456"/>
  <c r="BI455"/>
  <c r="BH455"/>
  <c r="BG455"/>
  <c r="BE455"/>
  <c r="AA455"/>
  <c r="Y455"/>
  <c r="W455"/>
  <c r="BK455"/>
  <c r="N455"/>
  <c r="BF455"/>
  <c r="BI454"/>
  <c r="BH454"/>
  <c r="BG454"/>
  <c r="BE454"/>
  <c r="AA454"/>
  <c r="Y454"/>
  <c r="W454"/>
  <c r="BK454"/>
  <c r="N454"/>
  <c r="BF454"/>
  <c r="BI453"/>
  <c r="BH453"/>
  <c r="BG453"/>
  <c r="BE453"/>
  <c r="AA453"/>
  <c r="Y453"/>
  <c r="W453"/>
  <c r="BK453"/>
  <c r="N453"/>
  <c r="BF453"/>
  <c r="BI445"/>
  <c r="BH445"/>
  <c r="BG445"/>
  <c r="BE445"/>
  <c r="AA445"/>
  <c r="Y445"/>
  <c r="W445"/>
  <c r="BK445"/>
  <c r="N445"/>
  <c r="BF445"/>
  <c r="BI444"/>
  <c r="BH444"/>
  <c r="BG444"/>
  <c r="BE444"/>
  <c r="AA444"/>
  <c r="Y444"/>
  <c r="W444"/>
  <c r="BK444"/>
  <c r="N444"/>
  <c r="BF444"/>
  <c r="BI438"/>
  <c r="BH438"/>
  <c r="BG438"/>
  <c r="BE438"/>
  <c r="AA438"/>
  <c r="AA437"/>
  <c r="Y438"/>
  <c r="Y437"/>
  <c r="W438"/>
  <c r="W437"/>
  <c r="BK438"/>
  <c r="BK437"/>
  <c r="N437"/>
  <c r="N438"/>
  <c r="BF438"/>
  <c r="N103"/>
  <c r="BI436"/>
  <c r="BH436"/>
  <c r="BG436"/>
  <c r="BE436"/>
  <c r="AA436"/>
  <c r="Y436"/>
  <c r="W436"/>
  <c r="BK436"/>
  <c r="N436"/>
  <c r="BF436"/>
  <c r="BI432"/>
  <c r="BH432"/>
  <c r="BG432"/>
  <c r="BE432"/>
  <c r="AA432"/>
  <c r="AA431"/>
  <c r="Y432"/>
  <c r="Y431"/>
  <c r="W432"/>
  <c r="W431"/>
  <c r="BK432"/>
  <c r="BK431"/>
  <c r="N431"/>
  <c r="N432"/>
  <c r="BF432"/>
  <c r="N102"/>
  <c r="BI430"/>
  <c r="BH430"/>
  <c r="BG430"/>
  <c r="BE430"/>
  <c r="AA430"/>
  <c r="Y430"/>
  <c r="W430"/>
  <c r="BK430"/>
  <c r="N430"/>
  <c r="BF430"/>
  <c r="BI429"/>
  <c r="BH429"/>
  <c r="BG429"/>
  <c r="BE429"/>
  <c r="AA429"/>
  <c r="Y429"/>
  <c r="W429"/>
  <c r="BK429"/>
  <c r="N429"/>
  <c r="BF429"/>
  <c r="BI428"/>
  <c r="BH428"/>
  <c r="BG428"/>
  <c r="BE428"/>
  <c r="AA428"/>
  <c r="Y428"/>
  <c r="W428"/>
  <c r="BK428"/>
  <c r="N428"/>
  <c r="BF428"/>
  <c r="BI424"/>
  <c r="BH424"/>
  <c r="BG424"/>
  <c r="BE424"/>
  <c r="AA424"/>
  <c r="Y424"/>
  <c r="W424"/>
  <c r="BK424"/>
  <c r="N424"/>
  <c r="BF424"/>
  <c r="BI423"/>
  <c r="BH423"/>
  <c r="BG423"/>
  <c r="BE423"/>
  <c r="AA423"/>
  <c r="Y423"/>
  <c r="W423"/>
  <c r="BK423"/>
  <c r="N423"/>
  <c r="BF423"/>
  <c r="BI422"/>
  <c r="BH422"/>
  <c r="BG422"/>
  <c r="BE422"/>
  <c r="AA422"/>
  <c r="Y422"/>
  <c r="W422"/>
  <c r="BK422"/>
  <c r="N422"/>
  <c r="BF422"/>
  <c r="BI421"/>
  <c r="BH421"/>
  <c r="BG421"/>
  <c r="BE421"/>
  <c r="AA421"/>
  <c r="Y421"/>
  <c r="W421"/>
  <c r="BK421"/>
  <c r="N421"/>
  <c r="BF421"/>
  <c r="BI420"/>
  <c r="BH420"/>
  <c r="BG420"/>
  <c r="BE420"/>
  <c r="AA420"/>
  <c r="Y420"/>
  <c r="W420"/>
  <c r="BK420"/>
  <c r="N420"/>
  <c r="BF420"/>
  <c r="BI416"/>
  <c r="BH416"/>
  <c r="BG416"/>
  <c r="BE416"/>
  <c r="AA416"/>
  <c r="Y416"/>
  <c r="W416"/>
  <c r="BK416"/>
  <c r="N416"/>
  <c r="BF416"/>
  <c r="BI415"/>
  <c r="BH415"/>
  <c r="BG415"/>
  <c r="BE415"/>
  <c r="AA415"/>
  <c r="Y415"/>
  <c r="W415"/>
  <c r="BK415"/>
  <c r="N415"/>
  <c r="BF415"/>
  <c r="BI411"/>
  <c r="BH411"/>
  <c r="BG411"/>
  <c r="BE411"/>
  <c r="AA411"/>
  <c r="Y411"/>
  <c r="W411"/>
  <c r="BK411"/>
  <c r="N411"/>
  <c r="BF411"/>
  <c r="BI407"/>
  <c r="BH407"/>
  <c r="BG407"/>
  <c r="BE407"/>
  <c r="AA407"/>
  <c r="Y407"/>
  <c r="W407"/>
  <c r="BK407"/>
  <c r="N407"/>
  <c r="BF407"/>
  <c r="BI403"/>
  <c r="BH403"/>
  <c r="BG403"/>
  <c r="BE403"/>
  <c r="AA403"/>
  <c r="AA402"/>
  <c r="Y403"/>
  <c r="Y402"/>
  <c r="W403"/>
  <c r="W402"/>
  <c r="BK403"/>
  <c r="BK402"/>
  <c r="N402"/>
  <c r="N403"/>
  <c r="BF403"/>
  <c r="N101"/>
  <c r="BI401"/>
  <c r="BH401"/>
  <c r="BG401"/>
  <c r="BE401"/>
  <c r="AA401"/>
  <c r="Y401"/>
  <c r="W401"/>
  <c r="BK401"/>
  <c r="N401"/>
  <c r="BF401"/>
  <c r="BI397"/>
  <c r="BH397"/>
  <c r="BG397"/>
  <c r="BE397"/>
  <c r="AA397"/>
  <c r="AA396"/>
  <c r="Y397"/>
  <c r="Y396"/>
  <c r="W397"/>
  <c r="W396"/>
  <c r="BK397"/>
  <c r="BK396"/>
  <c r="N396"/>
  <c r="N397"/>
  <c r="BF397"/>
  <c r="N100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6"/>
  <c r="BH386"/>
  <c r="BG386"/>
  <c r="BE386"/>
  <c r="AA386"/>
  <c r="Y386"/>
  <c r="W386"/>
  <c r="BK386"/>
  <c r="N386"/>
  <c r="BF386"/>
  <c r="BI382"/>
  <c r="BH382"/>
  <c r="BG382"/>
  <c r="BE382"/>
  <c r="AA382"/>
  <c r="Y382"/>
  <c r="W382"/>
  <c r="BK382"/>
  <c r="N382"/>
  <c r="BF382"/>
  <c r="BI378"/>
  <c r="BH378"/>
  <c r="BG378"/>
  <c r="BE378"/>
  <c r="AA378"/>
  <c r="Y378"/>
  <c r="W378"/>
  <c r="BK378"/>
  <c r="N378"/>
  <c r="BF378"/>
  <c r="BI374"/>
  <c r="BH374"/>
  <c r="BG374"/>
  <c r="BE374"/>
  <c r="AA374"/>
  <c r="Y374"/>
  <c r="W374"/>
  <c r="BK374"/>
  <c r="N374"/>
  <c r="BF374"/>
  <c r="BI370"/>
  <c r="BH370"/>
  <c r="BG370"/>
  <c r="BE370"/>
  <c r="AA370"/>
  <c r="Y370"/>
  <c r="W370"/>
  <c r="BK370"/>
  <c r="N370"/>
  <c r="BF370"/>
  <c r="BI366"/>
  <c r="BH366"/>
  <c r="BG366"/>
  <c r="BE366"/>
  <c r="AA366"/>
  <c r="AA365"/>
  <c r="Y366"/>
  <c r="Y365"/>
  <c r="W366"/>
  <c r="W365"/>
  <c r="BK366"/>
  <c r="BK365"/>
  <c r="N365"/>
  <c r="N366"/>
  <c r="BF366"/>
  <c r="N99"/>
  <c r="BI364"/>
  <c r="BH364"/>
  <c r="BG364"/>
  <c r="BE364"/>
  <c r="AA364"/>
  <c r="Y364"/>
  <c r="W364"/>
  <c r="BK364"/>
  <c r="N364"/>
  <c r="BF364"/>
  <c r="BI363"/>
  <c r="BH363"/>
  <c r="BG363"/>
  <c r="BE363"/>
  <c r="AA363"/>
  <c r="Y363"/>
  <c r="W363"/>
  <c r="BK363"/>
  <c r="N363"/>
  <c r="BF363"/>
  <c r="BI359"/>
  <c r="BH359"/>
  <c r="BG359"/>
  <c r="BE359"/>
  <c r="AA359"/>
  <c r="Y359"/>
  <c r="W359"/>
  <c r="BK359"/>
  <c r="N359"/>
  <c r="BF359"/>
  <c r="BI358"/>
  <c r="BH358"/>
  <c r="BG358"/>
  <c r="BE358"/>
  <c r="AA358"/>
  <c r="Y358"/>
  <c r="W358"/>
  <c r="BK358"/>
  <c r="N358"/>
  <c r="BF358"/>
  <c r="BI354"/>
  <c r="BH354"/>
  <c r="BG354"/>
  <c r="BE354"/>
  <c r="AA354"/>
  <c r="AA353"/>
  <c r="Y354"/>
  <c r="Y353"/>
  <c r="W354"/>
  <c r="W353"/>
  <c r="BK354"/>
  <c r="BK353"/>
  <c r="N353"/>
  <c r="N354"/>
  <c r="BF354"/>
  <c r="N98"/>
  <c r="BI352"/>
  <c r="BH352"/>
  <c r="BG352"/>
  <c r="BE352"/>
  <c r="AA352"/>
  <c r="Y352"/>
  <c r="W352"/>
  <c r="BK352"/>
  <c r="N352"/>
  <c r="BF352"/>
  <c r="BI348"/>
  <c r="BH348"/>
  <c r="BG348"/>
  <c r="BE348"/>
  <c r="AA348"/>
  <c r="Y348"/>
  <c r="W348"/>
  <c r="BK348"/>
  <c r="N348"/>
  <c r="BF348"/>
  <c r="BI344"/>
  <c r="BH344"/>
  <c r="BG344"/>
  <c r="BE344"/>
  <c r="AA344"/>
  <c r="AA343"/>
  <c r="AA342"/>
  <c r="Y344"/>
  <c r="Y343"/>
  <c r="Y342"/>
  <c r="W344"/>
  <c r="W343"/>
  <c r="W342"/>
  <c r="BK344"/>
  <c r="BK343"/>
  <c r="N343"/>
  <c r="BK342"/>
  <c r="N342"/>
  <c r="N344"/>
  <c r="BF344"/>
  <c r="N97"/>
  <c r="N96"/>
  <c r="BI341"/>
  <c r="BH341"/>
  <c r="BG341"/>
  <c r="BE341"/>
  <c r="AA341"/>
  <c r="AA340"/>
  <c r="Y341"/>
  <c r="Y340"/>
  <c r="W341"/>
  <c r="W340"/>
  <c r="BK341"/>
  <c r="BK340"/>
  <c r="N340"/>
  <c r="N341"/>
  <c r="BF341"/>
  <c r="N95"/>
  <c r="BI339"/>
  <c r="BH339"/>
  <c r="BG339"/>
  <c r="BE339"/>
  <c r="AA339"/>
  <c r="Y339"/>
  <c r="W339"/>
  <c r="BK339"/>
  <c r="N339"/>
  <c r="BF339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23"/>
  <c r="BH323"/>
  <c r="BG323"/>
  <c r="BE323"/>
  <c r="AA323"/>
  <c r="Y323"/>
  <c r="W323"/>
  <c r="BK323"/>
  <c r="N323"/>
  <c r="BF323"/>
  <c r="BI319"/>
  <c r="BH319"/>
  <c r="BG319"/>
  <c r="BE319"/>
  <c r="AA319"/>
  <c r="Y319"/>
  <c r="W319"/>
  <c r="BK319"/>
  <c r="N319"/>
  <c r="BF319"/>
  <c r="BI315"/>
  <c r="BH315"/>
  <c r="BG315"/>
  <c r="BE315"/>
  <c r="AA315"/>
  <c r="Y315"/>
  <c r="W315"/>
  <c r="BK315"/>
  <c r="N315"/>
  <c r="BF315"/>
  <c r="BI311"/>
  <c r="BH311"/>
  <c r="BG311"/>
  <c r="BE311"/>
  <c r="AA311"/>
  <c r="Y311"/>
  <c r="W311"/>
  <c r="BK311"/>
  <c r="N311"/>
  <c r="BF311"/>
  <c r="BI307"/>
  <c r="BH307"/>
  <c r="BG307"/>
  <c r="BE307"/>
  <c r="AA307"/>
  <c r="Y307"/>
  <c r="W307"/>
  <c r="BK307"/>
  <c r="N307"/>
  <c r="BF307"/>
  <c r="BI295"/>
  <c r="BH295"/>
  <c r="BG295"/>
  <c r="BE295"/>
  <c r="AA295"/>
  <c r="Y295"/>
  <c r="W295"/>
  <c r="BK295"/>
  <c r="N295"/>
  <c r="BF295"/>
  <c r="BI291"/>
  <c r="BH291"/>
  <c r="BG291"/>
  <c r="BE291"/>
  <c r="AA291"/>
  <c r="Y291"/>
  <c r="W291"/>
  <c r="BK291"/>
  <c r="N291"/>
  <c r="BF291"/>
  <c r="BI287"/>
  <c r="BH287"/>
  <c r="BG287"/>
  <c r="BE287"/>
  <c r="AA287"/>
  <c r="Y287"/>
  <c r="W287"/>
  <c r="BK287"/>
  <c r="N287"/>
  <c r="BF287"/>
  <c r="BI283"/>
  <c r="BH283"/>
  <c r="BG283"/>
  <c r="BE283"/>
  <c r="AA283"/>
  <c r="Y283"/>
  <c r="W283"/>
  <c r="BK283"/>
  <c r="N283"/>
  <c r="BF283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3"/>
  <c r="BH273"/>
  <c r="BG273"/>
  <c r="BE273"/>
  <c r="AA273"/>
  <c r="AA272"/>
  <c r="Y273"/>
  <c r="Y272"/>
  <c r="W273"/>
  <c r="W272"/>
  <c r="BK273"/>
  <c r="BK272"/>
  <c r="N272"/>
  <c r="N273"/>
  <c r="BF273"/>
  <c r="N94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6"/>
  <c r="BH266"/>
  <c r="BG266"/>
  <c r="BE266"/>
  <c r="AA266"/>
  <c r="Y266"/>
  <c r="W266"/>
  <c r="BK266"/>
  <c r="N266"/>
  <c r="BF266"/>
  <c r="BI262"/>
  <c r="BH262"/>
  <c r="BG262"/>
  <c r="BE262"/>
  <c r="AA262"/>
  <c r="Y262"/>
  <c r="W262"/>
  <c r="BK262"/>
  <c r="N262"/>
  <c r="BF262"/>
  <c r="BI257"/>
  <c r="BH257"/>
  <c r="BG257"/>
  <c r="BE257"/>
  <c r="AA257"/>
  <c r="Y257"/>
  <c r="W257"/>
  <c r="BK257"/>
  <c r="N257"/>
  <c r="BF257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48"/>
  <c r="BH248"/>
  <c r="BG248"/>
  <c r="BE248"/>
  <c r="AA248"/>
  <c r="Y248"/>
  <c r="W248"/>
  <c r="BK248"/>
  <c r="N248"/>
  <c r="BF248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20"/>
  <c r="BH220"/>
  <c r="BG220"/>
  <c r="BE220"/>
  <c r="AA220"/>
  <c r="Y220"/>
  <c r="W220"/>
  <c r="BK220"/>
  <c r="N220"/>
  <c r="BF220"/>
  <c r="BI219"/>
  <c r="BH219"/>
  <c r="BG219"/>
  <c r="BE219"/>
  <c r="AA219"/>
  <c r="Y219"/>
  <c r="W219"/>
  <c r="BK219"/>
  <c r="N219"/>
  <c r="BF219"/>
  <c r="BI205"/>
  <c r="BH205"/>
  <c r="BG205"/>
  <c r="BE205"/>
  <c r="AA205"/>
  <c r="Y205"/>
  <c r="W205"/>
  <c r="BK205"/>
  <c r="N205"/>
  <c r="BF205"/>
  <c r="BI199"/>
  <c r="BH199"/>
  <c r="BG199"/>
  <c r="BE199"/>
  <c r="AA199"/>
  <c r="AA198"/>
  <c r="Y199"/>
  <c r="Y198"/>
  <c r="W199"/>
  <c r="W198"/>
  <c r="BK199"/>
  <c r="BK198"/>
  <c r="N198"/>
  <c r="N199"/>
  <c r="BF199"/>
  <c r="N93"/>
  <c r="BI197"/>
  <c r="BH197"/>
  <c r="BG197"/>
  <c r="BE197"/>
  <c r="AA197"/>
  <c r="Y197"/>
  <c r="W197"/>
  <c r="BK197"/>
  <c r="N197"/>
  <c r="BF197"/>
  <c r="BI193"/>
  <c r="BH193"/>
  <c r="BG193"/>
  <c r="BE193"/>
  <c r="AA193"/>
  <c r="Y193"/>
  <c r="W193"/>
  <c r="BK193"/>
  <c r="N193"/>
  <c r="BF193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3"/>
  <c r="BH183"/>
  <c r="BG183"/>
  <c r="BE183"/>
  <c r="AA183"/>
  <c r="Y183"/>
  <c r="W183"/>
  <c r="BK183"/>
  <c r="N183"/>
  <c r="BF183"/>
  <c r="BI179"/>
  <c r="BH179"/>
  <c r="BG179"/>
  <c r="BE179"/>
  <c r="AA179"/>
  <c r="AA178"/>
  <c r="Y179"/>
  <c r="Y178"/>
  <c r="W179"/>
  <c r="W178"/>
  <c r="BK179"/>
  <c r="BK178"/>
  <c r="N178"/>
  <c r="N179"/>
  <c r="BF179"/>
  <c r="N92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63"/>
  <c r="BH163"/>
  <c r="BG163"/>
  <c r="BE163"/>
  <c r="AA163"/>
  <c r="Y163"/>
  <c r="W163"/>
  <c r="BK163"/>
  <c r="N163"/>
  <c r="BF163"/>
  <c r="BI159"/>
  <c r="BH159"/>
  <c r="BG159"/>
  <c r="BE159"/>
  <c r="AA159"/>
  <c r="AA158"/>
  <c r="Y159"/>
  <c r="Y158"/>
  <c r="W159"/>
  <c r="W158"/>
  <c r="BK159"/>
  <c r="BK158"/>
  <c r="N158"/>
  <c r="N159"/>
  <c r="BF159"/>
  <c r="N91"/>
  <c r="BI154"/>
  <c r="BH154"/>
  <c r="BG154"/>
  <c r="BE154"/>
  <c r="AA154"/>
  <c r="AA153"/>
  <c r="Y154"/>
  <c r="Y153"/>
  <c r="W154"/>
  <c r="W153"/>
  <c r="BK154"/>
  <c r="BK153"/>
  <c r="N153"/>
  <c r="N154"/>
  <c r="BF154"/>
  <c r="N90"/>
  <c r="BI152"/>
  <c r="BH152"/>
  <c r="BG152"/>
  <c r="BE152"/>
  <c r="AA152"/>
  <c r="Y152"/>
  <c r="W152"/>
  <c r="BK152"/>
  <c r="N152"/>
  <c r="BF152"/>
  <c r="BI148"/>
  <c r="BH148"/>
  <c r="BG148"/>
  <c r="BE148"/>
  <c r="AA148"/>
  <c r="Y148"/>
  <c r="W148"/>
  <c r="BK148"/>
  <c r="N148"/>
  <c r="BF148"/>
  <c r="BI144"/>
  <c r="BH144"/>
  <c r="BG144"/>
  <c r="BE144"/>
  <c r="AA144"/>
  <c r="Y144"/>
  <c r="W144"/>
  <c r="BK144"/>
  <c r="N144"/>
  <c r="BF144"/>
  <c r="BI140"/>
  <c r="BH140"/>
  <c r="BG140"/>
  <c r="BE140"/>
  <c r="AA140"/>
  <c r="AA139"/>
  <c r="AA138"/>
  <c r="AA137"/>
  <c r="Y140"/>
  <c r="Y139"/>
  <c r="Y138"/>
  <c r="Y137"/>
  <c r="W140"/>
  <c r="W139"/>
  <c r="W138"/>
  <c r="W137"/>
  <c i="1" r="AU88"/>
  <c i="2" r="BK140"/>
  <c r="BK139"/>
  <c r="N139"/>
  <c r="BK138"/>
  <c r="N138"/>
  <c r="BK137"/>
  <c r="N137"/>
  <c r="N87"/>
  <c r="N140"/>
  <c r="BF140"/>
  <c r="N89"/>
  <c r="N88"/>
  <c r="F133"/>
  <c r="F131"/>
  <c r="F129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BH115"/>
  <c r="BG115"/>
  <c r="BE115"/>
  <c r="N115"/>
  <c r="BF115"/>
  <c r="BI114"/>
  <c r="H35"/>
  <c i="1" r="BD88"/>
  <c i="2" r="BH114"/>
  <c r="H34"/>
  <c i="1" r="BC88"/>
  <c i="2" r="BG114"/>
  <c r="H33"/>
  <c i="1" r="BB88"/>
  <c i="2" r="BE114"/>
  <c r="M31"/>
  <c i="1" r="AV88"/>
  <c i="2" r="H31"/>
  <c i="1" r="AZ88"/>
  <c i="2" r="N114"/>
  <c r="N113"/>
  <c r="L121"/>
  <c r="BF114"/>
  <c r="M32"/>
  <c i="1" r="AW88"/>
  <c i="2" r="H32"/>
  <c i="1" r="BA88"/>
  <c i="2" r="M27"/>
  <c i="1" r="AS88"/>
  <c i="2" r="M26"/>
  <c r="F82"/>
  <c r="F80"/>
  <c r="F78"/>
  <c r="M29"/>
  <c i="1" r="AG88"/>
  <c i="2" r="L37"/>
  <c r="O20"/>
  <c r="E20"/>
  <c r="M134"/>
  <c r="M83"/>
  <c r="O19"/>
  <c r="O17"/>
  <c r="E17"/>
  <c r="M133"/>
  <c r="M82"/>
  <c r="O16"/>
  <c r="O14"/>
  <c r="E14"/>
  <c r="F134"/>
  <c r="F83"/>
  <c r="O13"/>
  <c r="O8"/>
  <c r="M131"/>
  <c r="M80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<sst xmlns="http://schemas.openxmlformats.org/spreadsheetml/2006/main">
  <si>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</si>
  <si>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</si>
  <si>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</si>
  <si>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</si>
  <si>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</si>
  <si>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</si>
  <si>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</si>
  <si>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</si>
  <si>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 xml:space="preserve">&gt;&gt;  skryté stĺpce  &lt;&lt;</t>
  </si>
  <si>
    <t>0,001</t>
  </si>
  <si>
    <t>20</t>
  </si>
  <si>
    <t>SÚHRNNÝ LIST STAVBY</t>
  </si>
  <si>
    <t xml:space="preserve">v ---  nižšie sa nachádzajú doplnkové a pomocné údaje k zostavám  --- v</t>
  </si>
  <si>
    <t>Návod na vyplnenie</t>
  </si>
  <si>
    <t>Kód:</t>
  </si>
  <si>
    <t>JablonovePozzbrojnic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</si>
  <si>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</si>
  <si>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</si>
  <si>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Požiarna zbrojnica Jablonové-prístavba</t>
  </si>
  <si>
    <t>JKSO:</t>
  </si>
  <si>
    <t/>
  </si>
  <si>
    <t>KS:</t>
  </si>
  <si>
    <t>Miesto:</t>
  </si>
  <si>
    <t>Jablonové</t>
  </si>
  <si>
    <t>Dátum:</t>
  </si>
  <si>
    <t>20.3.2018</t>
  </si>
  <si>
    <t>Objednávateľ:</t>
  </si>
  <si>
    <t>IČO:</t>
  </si>
  <si>
    <t>Obec Jablonové</t>
  </si>
  <si>
    <t>IČO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</si>
  <si>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</si>
  <si>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</si>
  <si>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</si>
  <si>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</si>
  <si>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</si>
  <si>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</si>
  <si>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</si>
  <si>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</si>
  <si>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</si>
  <si>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</si>
  <si>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</si>
  <si>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</si>
  <si>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</si>
  <si>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</si>
  <si>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</si>
  <si>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</si>
  <si>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</si>
  <si>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</si>
  <si>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</si>
  <si>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</si>
  <si>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</si>
  <si>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</si>
  <si>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</si>
  <si>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</si>
  <si>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</si>
  <si>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</si>
  <si>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</si>
  <si>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</si>
  <si>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</si>
  <si>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</si>
  <si>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</si>
  <si>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</si>
  <si>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</si>
  <si>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</si>
  <si>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</si>
  <si>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</si>
  <si>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</si>
  <si>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</si>
  <si>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</si>
  <si>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</si>
  <si>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</si>
  <si>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</si>
  <si>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</si>
  <si>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</si>
  <si>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</si>
  <si>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</si>
  <si>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</si>
  <si>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</si>
  <si>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</si>
  <si>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{823123b4-ff03-47f7-a417-373a98dec387}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</si>
  <si>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</si>
  <si>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</si>
  <si>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</si>
  <si>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</si>
  <si>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</si>
  <si>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</si>
  <si>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</si>
  <si>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</si>
  <si>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</si>
  <si>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</si>
  <si>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</si>
  <si>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</si>
  <si>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</si>
  <si>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</si>
  <si>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</si>
  <si>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</si>
  <si>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</si>
  <si>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</si>
  <si>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</si>
  <si>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</si>
  <si>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</si>
  <si>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</si>
  <si>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</si>
  <si>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</si>
  <si>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</si>
  <si>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</si>
  <si>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</si>
  <si>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</si>
  <si>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</si>
  <si>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</si>
  <si>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</si>
  <si>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</si>
  <si>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</si>
  <si>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</si>
  <si>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</si>
  <si>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</si>
  <si>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</si>
  <si>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</si>
  <si>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</si>
  <si>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</si>
  <si>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</si>
  <si>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</si>
  <si>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784 - Dokončovacie práce - maľby</t>
  </si>
  <si>
    <t>M - Práce a dodávky M</t>
  </si>
  <si>
    <t xml:space="preserve">    21-M - Elektromontáže</t>
  </si>
  <si>
    <t xml:space="preserve">    46-M - Zemné práce pri extr.mont.prácach</t>
  </si>
  <si>
    <t>HZS - Hodinové zúčtovacie sadzby</t>
  </si>
  <si>
    <t>OST - Ostatné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</si>
  <si>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</si>
  <si>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</si>
  <si>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</si>
  <si>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</si>
  <si>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</si>
  <si>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</si>
  <si>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</si>
  <si>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</si>
  <si>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</si>
  <si>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</si>
  <si>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</si>
  <si>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</si>
  <si>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</si>
  <si>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</si>
  <si>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</si>
  <si>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</si>
  <si>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</si>
  <si>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</si>
  <si>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</si>
  <si>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</si>
  <si>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</si>
  <si>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</si>
  <si>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</si>
  <si>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</si>
  <si>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</si>
  <si>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</si>
  <si>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</si>
  <si>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113107111</t>
  </si>
  <si>
    <t xml:space="preserve">Odstránenie krytu v ploche do 200 m2 z kameniva ťaženého, hr. do 100 mm,  -0,16000t</t>
  </si>
  <si>
    <t>m2</t>
  </si>
  <si>
    <t>4</t>
  </si>
  <si>
    <t>1691083421</t>
  </si>
  <si>
    <t>Odstránenie podkladnej vrstvy bet. krytu</t>
  </si>
  <si>
    <t>VV</t>
  </si>
  <si>
    <t>7,5*4</t>
  </si>
  <si>
    <t>Súčet</t>
  </si>
  <si>
    <t>113107131</t>
  </si>
  <si>
    <t xml:space="preserve">Odstránenie krytu v ploche do 200 m2 z betónu prostého, hr. vrstvy do 150 mm,  -0,22500t</t>
  </si>
  <si>
    <t>-1668255539</t>
  </si>
  <si>
    <t>Odstránenie bet. krytu</t>
  </si>
  <si>
    <t>3</t>
  </si>
  <si>
    <t>132201101</t>
  </si>
  <si>
    <t>Hľbenie rýh do šírky 600 mm v hornine 3 do 100 m3</t>
  </si>
  <si>
    <t>m3</t>
  </si>
  <si>
    <t>-266981946</t>
  </si>
  <si>
    <t xml:space="preserve">Základy po upravený terén  -1,20 m</t>
  </si>
  <si>
    <t>(7,10+2,9*2)*1,2*0,6</t>
  </si>
  <si>
    <t>132201109</t>
  </si>
  <si>
    <t>Príplatok k cene za lepivosť horniny 3</t>
  </si>
  <si>
    <t>1648442815</t>
  </si>
  <si>
    <t>5</t>
  </si>
  <si>
    <t>274313612</t>
  </si>
  <si>
    <t>Betón základových pásov, prostý tr. C 20/25</t>
  </si>
  <si>
    <t>-1457341375</t>
  </si>
  <si>
    <t xml:space="preserve">Prístavba Základy  -1,000</t>
  </si>
  <si>
    <t>(7,10+2,9*2)*1,00*0,6</t>
  </si>
  <si>
    <t>6</t>
  </si>
  <si>
    <t>310239211</t>
  </si>
  <si>
    <t>Zamurovanie otvoru s plochou nad 1 do 4m2 v murive nadzákladného tehlami na maltu vápennocementovú</t>
  </si>
  <si>
    <t>798502966</t>
  </si>
  <si>
    <t>Zamurovanie otvoru - vybúrané sklobet. tvárnice 0,55x2,00m</t>
  </si>
  <si>
    <t>0,55*2,00*0,4</t>
  </si>
  <si>
    <t>7</t>
  </si>
  <si>
    <t>311273115</t>
  </si>
  <si>
    <t>Murivo nosné z tvárnic YTONG P+D s úchopnou kapsou na MC-5 a tenkovrst.,maltu YTONG hr.300 P2-350 (LAMBDA)</t>
  </si>
  <si>
    <t>-173251166</t>
  </si>
  <si>
    <t>I.N.P.</t>
  </si>
  <si>
    <t>(7,1*3,7)*0,3</t>
  </si>
  <si>
    <t>(3,3*2)*(5,9+3,6)/2*0,3</t>
  </si>
  <si>
    <t>Medzisúčet</t>
  </si>
  <si>
    <t>Odpočet otvorov</t>
  </si>
  <si>
    <t>-(1,2*0,6*2)*0,3</t>
  </si>
  <si>
    <t>-(2,6*2,7)*0,3</t>
  </si>
  <si>
    <t>8</t>
  </si>
  <si>
    <t>317162140</t>
  </si>
  <si>
    <t>Keramický preklad POROTHERM 23,8, šírky 70 mm, výšky 238 mm, dĺžky 3250 mm</t>
  </si>
  <si>
    <t>ks</t>
  </si>
  <si>
    <t>-1901914391</t>
  </si>
  <si>
    <t>9</t>
  </si>
  <si>
    <t>317165223</t>
  </si>
  <si>
    <t>Nosný preklad YTONG šírky 300 mm, výšky 249 mm, dĺžky 1750 mm</t>
  </si>
  <si>
    <t>-820997910</t>
  </si>
  <si>
    <t>Prístavba I.N.P. okná</t>
  </si>
  <si>
    <t>10</t>
  </si>
  <si>
    <t>417321414</t>
  </si>
  <si>
    <t>Betón stužujúcich pásov a vencov železový tr. C 20/25</t>
  </si>
  <si>
    <t>1024998883</t>
  </si>
  <si>
    <t>Prístavba Veniec I.N.P.</t>
  </si>
  <si>
    <t>(7,1+3,2*2)*0,30*0,30</t>
  </si>
  <si>
    <t>11</t>
  </si>
  <si>
    <t>417351115</t>
  </si>
  <si>
    <t>Debnenie bočníc stužujúcich pásov a vencov vrátane vzpier zhotovenie</t>
  </si>
  <si>
    <t>2083815832</t>
  </si>
  <si>
    <t>(7,1+3,2*2)*0,30*2</t>
  </si>
  <si>
    <t>12</t>
  </si>
  <si>
    <t>417351116</t>
  </si>
  <si>
    <t>Debnenie bočníc stužujúcich pásov a vencov vrátane vzpier odstránenie</t>
  </si>
  <si>
    <t>-1076478178</t>
  </si>
  <si>
    <t>13</t>
  </si>
  <si>
    <t>417361821</t>
  </si>
  <si>
    <t>Výstuž stužujúcich pásov a vencov z betonárskej ocele 10505</t>
  </si>
  <si>
    <t>t</t>
  </si>
  <si>
    <t>-1389458921</t>
  </si>
  <si>
    <t>Prístavba veniec I.N.P.</t>
  </si>
  <si>
    <t>14,2*4*0,89/1000</t>
  </si>
  <si>
    <t>(7,1+3,2*2)/0,200*0,22/1000</t>
  </si>
  <si>
    <t>14</t>
  </si>
  <si>
    <t>417391121</t>
  </si>
  <si>
    <t>Montáž obkladu betónových konštrukcií vykonaný súčasne s betónovaním Kombidoskou KD</t>
  </si>
  <si>
    <t>1970539930</t>
  </si>
  <si>
    <t>(7,1+3,2*2)*0,30</t>
  </si>
  <si>
    <t>15</t>
  </si>
  <si>
    <t>M</t>
  </si>
  <si>
    <t>5959040055</t>
  </si>
  <si>
    <t>KOMBIDOSKA KD 50 drevocementová doska s polystyrénom 500x2000 mm, hr. 50 mm (doska 10 mm)</t>
  </si>
  <si>
    <t>1985624620</t>
  </si>
  <si>
    <t>16</t>
  </si>
  <si>
    <t>612425931</t>
  </si>
  <si>
    <t>Omietka vápenná vnútorného ostenia okenného alebo dverného štuková</t>
  </si>
  <si>
    <t>1871016166</t>
  </si>
  <si>
    <t>Omietka ostenia okien a dverí vnútorná</t>
  </si>
  <si>
    <t>((0,9+2,2*2+1,3*2+1,2*2+(1,2+0,)*2+8))*0,2</t>
  </si>
  <si>
    <t>Zamurovanie otvoru - vybúrané sklobet. tvárnice omietka</t>
  </si>
  <si>
    <t>0,90*2,50</t>
  </si>
  <si>
    <t>17</t>
  </si>
  <si>
    <t>612465116</t>
  </si>
  <si>
    <t>Príprava vnútorného podkladu stien BAUMIT, Univerzálny základ (Baumit UniPrimer)</t>
  </si>
  <si>
    <t>1200562851</t>
  </si>
  <si>
    <t>((0,9+2,2*2+1,3*2+1,2*2+(1,2+0,6)*2+8))*0,2</t>
  </si>
  <si>
    <t>Prístavba</t>
  </si>
  <si>
    <t>(7,1*3,6)</t>
  </si>
  <si>
    <t>(3,2*2)*(5,9+3,6)/2</t>
  </si>
  <si>
    <t>-(1,2*0,6*2)</t>
  </si>
  <si>
    <t>-(2,6*2,7)</t>
  </si>
  <si>
    <t>18</t>
  </si>
  <si>
    <t>612465136</t>
  </si>
  <si>
    <t>Vnútorná omietka stien BAUMIT, vápennocementová, strojné miešanie, ručné nanášanie, Baumit MVR Uni (Baumit MVR Uni) hr. 10 mm</t>
  </si>
  <si>
    <t>1552286435</t>
  </si>
  <si>
    <t>19</t>
  </si>
  <si>
    <t>621462146</t>
  </si>
  <si>
    <t>Vonkajšia omietka podhľadov tenkovrstvová BAUMIT, strojné nanášanie, Baumit Vápenná tenkovrstvová omietka (Baumit KalkDünnputz) hr. 8 mm</t>
  </si>
  <si>
    <t>821571941</t>
  </si>
  <si>
    <t>Omietka vonkajšia ostenia okien a dverí</t>
  </si>
  <si>
    <t>((0,9+2,2*2+1,3*2+1,2*2+(1,2+0,)*2+8))*0,45</t>
  </si>
  <si>
    <t>3,3*3*0,8+3,3*3*0,8</t>
  </si>
  <si>
    <t>Prístavba okná</t>
  </si>
  <si>
    <t>(1,2+0,6)*2*2*0,3</t>
  </si>
  <si>
    <t>(2,7+2,6*2)*0,3</t>
  </si>
  <si>
    <t>Prístavba obvodové steny</t>
  </si>
  <si>
    <t>(7,1*3,5)</t>
  </si>
  <si>
    <t>(3,3*2)*(5,9+3,6)/2</t>
  </si>
  <si>
    <t>622401121</t>
  </si>
  <si>
    <t>Príplatok k vonkajšej omietke stien za hydrofobnú prísadu do štukovej vrstvy</t>
  </si>
  <si>
    <t>-358620116</t>
  </si>
  <si>
    <t>21</t>
  </si>
  <si>
    <t>625251222</t>
  </si>
  <si>
    <t>Kontaktný zatepľovací systém ostenia hr. 20 mm BAUMIT OPEN - HIGH TECH riešenie (grafitový EPS-F)</t>
  </si>
  <si>
    <t>-1181742841</t>
  </si>
  <si>
    <t>Omietka ostenia okien adverí</t>
  </si>
  <si>
    <t>((0,9+2,2*2+1,3*2+1,2*2+(1,2+0,6)*2*8))*0,15</t>
  </si>
  <si>
    <t>3,3*3*0,4+3,3*3*0,45</t>
  </si>
  <si>
    <t>(1,2+0,6)*2*2*0,15</t>
  </si>
  <si>
    <t>22</t>
  </si>
  <si>
    <t>631315661</t>
  </si>
  <si>
    <t>Mazanina z betónu prostého (m3) tr. C 20/25 hr.nad 120 do 240 mm</t>
  </si>
  <si>
    <t>-1161713192</t>
  </si>
  <si>
    <t>Prístavba Podkladný betón- základy I.N.P.</t>
  </si>
  <si>
    <t>(3,5*7,1)*0,15</t>
  </si>
  <si>
    <t>23</t>
  </si>
  <si>
    <t>631319175</t>
  </si>
  <si>
    <t>Príplatok za strhnutie povrchu mazaniny latou pre hr. obidvoch vrstiev mazaniny nad 120 do 240 mm</t>
  </si>
  <si>
    <t>1497345095</t>
  </si>
  <si>
    <t>24</t>
  </si>
  <si>
    <t>631325745</t>
  </si>
  <si>
    <t>Mazanina z betónu prostého (m2) vystužená oceľovými vláknami (Dramix), betón tr. C 25/30 hr. 100 mm</t>
  </si>
  <si>
    <t>667360210</t>
  </si>
  <si>
    <t>Prístavba podlaha</t>
  </si>
  <si>
    <t>6,6*3,2</t>
  </si>
  <si>
    <t>25</t>
  </si>
  <si>
    <t>631362442</t>
  </si>
  <si>
    <t>Výstuž mazanín z betónov (z kameniva) a z ľahkých betónov zo sietí KARI, priemer drôtu 8/8 mm, veľkosť oka 150x150 mm</t>
  </si>
  <si>
    <t>654299732</t>
  </si>
  <si>
    <t>(3,5*7,1)</t>
  </si>
  <si>
    <t>(3,5*2+7,1)*0,6</t>
  </si>
  <si>
    <t>26</t>
  </si>
  <si>
    <t>631571003</t>
  </si>
  <si>
    <t>Násyp zo štrkopiesku 0-32 (pre spevnenie podkladu)</t>
  </si>
  <si>
    <t>1129630360</t>
  </si>
  <si>
    <t>Prístavba - Podkladný násyp so zhutnením základy</t>
  </si>
  <si>
    <t>5,9*2,9*0,10</t>
  </si>
  <si>
    <t>27</t>
  </si>
  <si>
    <t>632450281</t>
  </si>
  <si>
    <t>Samonivelizačná podlahová stierka Baumit Nivello 10, triedy CT-C30-F7 , hr. 2 mm</t>
  </si>
  <si>
    <t>-250468290</t>
  </si>
  <si>
    <t>Prístavba -Podlaha</t>
  </si>
  <si>
    <t>6,5*3,2</t>
  </si>
  <si>
    <t>28</t>
  </si>
  <si>
    <t>642942111</t>
  </si>
  <si>
    <t>Osadenie oceľovej dverovej zárubne alebo rámu, plochy otvoru do 2,5 m2</t>
  </si>
  <si>
    <t>1868184355</t>
  </si>
  <si>
    <t>29</t>
  </si>
  <si>
    <t>5533108680</t>
  </si>
  <si>
    <t>Kovová zárubňa šírky 300-1195 mm, výšky 500-1970 a 2100 mm, jednodielne zamurovacie</t>
  </si>
  <si>
    <t>-1691024608</t>
  </si>
  <si>
    <t>30</t>
  </si>
  <si>
    <t>941941041</t>
  </si>
  <si>
    <t>Montáž lešenia ľahkého pracovného radového s podlahami šírky nad 1,00 do 1,20 m, výšky do 10 m</t>
  </si>
  <si>
    <t>1420850890</t>
  </si>
  <si>
    <t>vonkajšie lešenie</t>
  </si>
  <si>
    <t>7,1*3,5+3,5*4,52*2</t>
  </si>
  <si>
    <t>31</t>
  </si>
  <si>
    <t>941941291</t>
  </si>
  <si>
    <t>Príplatok za prvý a každý ďalší i začatý mesiac použitia lešenia ľahkého pracovného radového s podlahami šírky nad 1,00 do 1,20 m, výšky do 10 m</t>
  </si>
  <si>
    <t>-1360354518</t>
  </si>
  <si>
    <t>32</t>
  </si>
  <si>
    <t>941955001</t>
  </si>
  <si>
    <t>Lešenie ľahké pracovné pomocné, s výškou lešeňovej podlahy do 1,20 m</t>
  </si>
  <si>
    <t>301908221</t>
  </si>
  <si>
    <t xml:space="preserve">2.N.P. </t>
  </si>
  <si>
    <t>(7,00+1,5+2,00+1,5+1,5)*1,5</t>
  </si>
  <si>
    <t>33</t>
  </si>
  <si>
    <t>941955002</t>
  </si>
  <si>
    <t>Lešenie ľahké pracovné pomocné s výškou lešeňovej podlahy nad 1,20 do 1,90 m</t>
  </si>
  <si>
    <t>-1701709606</t>
  </si>
  <si>
    <t>3,2*6,5</t>
  </si>
  <si>
    <t>34</t>
  </si>
  <si>
    <t>962081141</t>
  </si>
  <si>
    <t xml:space="preserve">Búranie muriva priečok zo sklenených tvárnic, hr. do 150 mm,  -0,08200t</t>
  </si>
  <si>
    <t>-1766636593</t>
  </si>
  <si>
    <t>Sklenené tvárnice - vybúranie 0,55x2,0m</t>
  </si>
  <si>
    <t>0,55*2,00</t>
  </si>
  <si>
    <t>35</t>
  </si>
  <si>
    <t>968061115</t>
  </si>
  <si>
    <t>Demontáž okien drevených, 1 bm obvodu - 0,008t</t>
  </si>
  <si>
    <t>m</t>
  </si>
  <si>
    <t>-550851811</t>
  </si>
  <si>
    <t xml:space="preserve">Strešné okná 0,65x1,080  10 ks</t>
  </si>
  <si>
    <t>(0,65+1,080)*2*10</t>
  </si>
  <si>
    <t>36</t>
  </si>
  <si>
    <t>968071115</t>
  </si>
  <si>
    <t>Vybúranie okien kovových, 1 bm obvodu - 0,005t</t>
  </si>
  <si>
    <t>192709072</t>
  </si>
  <si>
    <t xml:space="preserve">Kompletne </t>
  </si>
  <si>
    <t xml:space="preserve">Okná oceľové  1200x600 mm -8 ks</t>
  </si>
  <si>
    <t>(1,2+0,6)*8</t>
  </si>
  <si>
    <t>Nadsvetlík</t>
  </si>
  <si>
    <t xml:space="preserve">Okno 2,70*0,60    1ks</t>
  </si>
  <si>
    <t xml:space="preserve">Okno 1,30*1,20    1ks</t>
  </si>
  <si>
    <t>2,70*0,60</t>
  </si>
  <si>
    <t>1,30*1,20</t>
  </si>
  <si>
    <t>37</t>
  </si>
  <si>
    <t>968071125</t>
  </si>
  <si>
    <t>Vyvesenie kovového dverného krídla do suti plochy do 2 m2</t>
  </si>
  <si>
    <t>-527983303</t>
  </si>
  <si>
    <t xml:space="preserve">OK dvere vonkajšie  0,8*1,970 - 1 ks</t>
  </si>
  <si>
    <t>38</t>
  </si>
  <si>
    <t>968071136</t>
  </si>
  <si>
    <t>Vyvesenie kovového krídla vrát do suti plochy do 4 m2</t>
  </si>
  <si>
    <t>1173013173</t>
  </si>
  <si>
    <t xml:space="preserve">vráta dvojdielne 2,70x2,70 m  1ks</t>
  </si>
  <si>
    <t>39</t>
  </si>
  <si>
    <t>968071137</t>
  </si>
  <si>
    <t>Vyvesenie kovového krídla vrát do suti plochy nad 4 m2</t>
  </si>
  <si>
    <t>-692251036</t>
  </si>
  <si>
    <t xml:space="preserve">vráta dvojdielne 3,30x3,30 m   1ks</t>
  </si>
  <si>
    <t>40</t>
  </si>
  <si>
    <t>968072455</t>
  </si>
  <si>
    <t xml:space="preserve">Vybúranie kovových dverových zárubní plochy do 2 m2,  -0,07600t</t>
  </si>
  <si>
    <t>-1769771202</t>
  </si>
  <si>
    <t>OK zárubeň 0,9*1,970</t>
  </si>
  <si>
    <t>0,9*1,970</t>
  </si>
  <si>
    <t>41</t>
  </si>
  <si>
    <t>968072559</t>
  </si>
  <si>
    <t xml:space="preserve">Vybúranie kovových vrát plochy nad 5 m2,  -0,06600t</t>
  </si>
  <si>
    <t>-572242172</t>
  </si>
  <si>
    <t>2,70*2,70</t>
  </si>
  <si>
    <t>3,30*3,30</t>
  </si>
  <si>
    <t>42</t>
  </si>
  <si>
    <t>974031122</t>
  </si>
  <si>
    <t xml:space="preserve">Vysekanie rýh v akomkoľvek murive tehlovom na akúkoľvek maltu do hĺbky 30 mm a š. do 70 mm,  -0,00400 t</t>
  </si>
  <si>
    <t>-907466987</t>
  </si>
  <si>
    <t>43</t>
  </si>
  <si>
    <t>2450600012</t>
  </si>
  <si>
    <t xml:space="preserve">Sadra na elektroinštalačné práce ELEKTROFIX,  balenie: 2 kg (kc.A25000001)</t>
  </si>
  <si>
    <t>kg</t>
  </si>
  <si>
    <t>518718890</t>
  </si>
  <si>
    <t>44</t>
  </si>
  <si>
    <t>979081111</t>
  </si>
  <si>
    <t xml:space="preserve"> Odvoz sutiny a vybúraných hmôt na skládku do 1 km</t>
  </si>
  <si>
    <t>-430626557</t>
  </si>
  <si>
    <t>45</t>
  </si>
  <si>
    <t>979081121</t>
  </si>
  <si>
    <t>Odvoz sutiny a vybúraných hmôt na skládku za každý ďalší 1 km</t>
  </si>
  <si>
    <t>1406435204</t>
  </si>
  <si>
    <t>Odvoz sutiny a vybúraných hmôt na riadenú skládku odpadov</t>
  </si>
  <si>
    <t>Vzdialenosť riadenej skládky +8km</t>
  </si>
  <si>
    <t>46</t>
  </si>
  <si>
    <t>979089012</t>
  </si>
  <si>
    <t>Poplatok za skladovanie - betón, tehly, dlaždice (17 01 ), ostatné</t>
  </si>
  <si>
    <t>-555017172</t>
  </si>
  <si>
    <t>47</t>
  </si>
  <si>
    <t>998011001</t>
  </si>
  <si>
    <t xml:space="preserve">Presun hmôt pre budovy  (801, 803, 812), zvislá konštr. z tehál, tvárnic, z kovu výšky do 6 m</t>
  </si>
  <si>
    <t>448137196</t>
  </si>
  <si>
    <t>48</t>
  </si>
  <si>
    <t>711114050</t>
  </si>
  <si>
    <t>Izolácia proti zemnej vlhkosti Sika Igasol na ploche vodorovnej</t>
  </si>
  <si>
    <t>-1392334994</t>
  </si>
  <si>
    <t xml:space="preserve">Prístavba  základy I.N.P.</t>
  </si>
  <si>
    <t>49</t>
  </si>
  <si>
    <t>711114060</t>
  </si>
  <si>
    <t>Izolácia proti zemnej vlhkosti Sika Igasol na ploche zvislej</t>
  </si>
  <si>
    <t>417772308</t>
  </si>
  <si>
    <t>(3,5*2+7,1)*0,3</t>
  </si>
  <si>
    <t>50</t>
  </si>
  <si>
    <t>998711101</t>
  </si>
  <si>
    <t>Presun hmôt pre izoláciu proti vode v objektoch výšky do 6 m</t>
  </si>
  <si>
    <t>1449067733</t>
  </si>
  <si>
    <t>51</t>
  </si>
  <si>
    <t>713132133</t>
  </si>
  <si>
    <t>Montáž tepelnej izolácie stien polystyrénom, bodovým prilepením</t>
  </si>
  <si>
    <t>1047761871</t>
  </si>
  <si>
    <t>Základy zateplenie</t>
  </si>
  <si>
    <t>1,1*7,1+1,1*3,5+0,8*3,5</t>
  </si>
  <si>
    <t>52</t>
  </si>
  <si>
    <t>2837657250</t>
  </si>
  <si>
    <t>SD 50mm soklová doska z polystyrénu SD 200</t>
  </si>
  <si>
    <t>128853049</t>
  </si>
  <si>
    <t>53</t>
  </si>
  <si>
    <t>713161560</t>
  </si>
  <si>
    <t>Montáž tepelnej izolácie hr. do 10 cm striech šikmých medzi a pod krokvy, s OSB záklopom na podkladné laty, s parozábranou</t>
  </si>
  <si>
    <t>-2005608215</t>
  </si>
  <si>
    <t>Prístavba debnenie</t>
  </si>
  <si>
    <t>7,9*5,8</t>
  </si>
  <si>
    <t>54</t>
  </si>
  <si>
    <t>6313670028</t>
  </si>
  <si>
    <t>Domo sklená vlna hrúbka 160 mm</t>
  </si>
  <si>
    <t>-973485884</t>
  </si>
  <si>
    <t>55</t>
  </si>
  <si>
    <t>998713101</t>
  </si>
  <si>
    <t>Presun hmôt pre izolácie tepelné v objektoch výšky do 6 m</t>
  </si>
  <si>
    <t>-681549264</t>
  </si>
  <si>
    <t>56</t>
  </si>
  <si>
    <t>762331912</t>
  </si>
  <si>
    <t>Vyrezanie časti strešnej väzby prierezovej plochy reziva do 120 cm2, dĺžky krovového prvku do 5 m -0,00700t</t>
  </si>
  <si>
    <t>-763452005</t>
  </si>
  <si>
    <t>Prístavba krov</t>
  </si>
  <si>
    <t>7,8</t>
  </si>
  <si>
    <t>57</t>
  </si>
  <si>
    <t>762332120</t>
  </si>
  <si>
    <t>Montáž viazaných konštrukcií krovov striech z reziva priemernej plochy do 224 cm2</t>
  </si>
  <si>
    <t>1221895788</t>
  </si>
  <si>
    <t>Prístavba krokva</t>
  </si>
  <si>
    <t>5,8*8</t>
  </si>
  <si>
    <t>58</t>
  </si>
  <si>
    <t>6051530200</t>
  </si>
  <si>
    <t>Hranol mäkké rezivo - omietané smrek akosť II 100x120,140mm</t>
  </si>
  <si>
    <t>-535478121</t>
  </si>
  <si>
    <t>5,8*8*0,1*0,14</t>
  </si>
  <si>
    <t>59</t>
  </si>
  <si>
    <t>762332130</t>
  </si>
  <si>
    <t>Montáž viazaných konštrukcií krovov striech z reziva priemernej plochy do 288 cm2</t>
  </si>
  <si>
    <t>-1308383398</t>
  </si>
  <si>
    <t xml:space="preserve">Prístavba -pomúrniva </t>
  </si>
  <si>
    <t>7,9</t>
  </si>
  <si>
    <t>60</t>
  </si>
  <si>
    <t>6051531800</t>
  </si>
  <si>
    <t>Hranol mäkké rezivo - omietané smrek akosť II 120x120,140,180mm</t>
  </si>
  <si>
    <t>809117905</t>
  </si>
  <si>
    <t>7,9*0,14*0,16</t>
  </si>
  <si>
    <t>61</t>
  </si>
  <si>
    <t>762341001</t>
  </si>
  <si>
    <t>Montáž debnenia jednoduchých striech, na kontralaty drevotrieskovými OSB doskami na zráz</t>
  </si>
  <si>
    <t>-1379870634</t>
  </si>
  <si>
    <t>7,9*4,8</t>
  </si>
  <si>
    <t>62</t>
  </si>
  <si>
    <t>6072628101</t>
  </si>
  <si>
    <t>Doska drevoštiepková OSB 3 do vlhkého prostredia hr. 10 mm (2500x1250mm)</t>
  </si>
  <si>
    <t>-1522924419</t>
  </si>
  <si>
    <t>63</t>
  </si>
  <si>
    <t>762341914</t>
  </si>
  <si>
    <t xml:space="preserve">Latovanie striech  plochy lát do 25 cm2</t>
  </si>
  <si>
    <t>-1995552280</t>
  </si>
  <si>
    <t>7,6*2,9</t>
  </si>
  <si>
    <t>64</t>
  </si>
  <si>
    <t>762895000</t>
  </si>
  <si>
    <t>Spojovacie a ochranné prostriedky klince, svorky, impregnácie</t>
  </si>
  <si>
    <t>1104027281</t>
  </si>
  <si>
    <t>65</t>
  </si>
  <si>
    <t>998762102</t>
  </si>
  <si>
    <t>Presun hmôt pre konštrukcie tesárske v objektoch výšky do 12 m</t>
  </si>
  <si>
    <t>-428507892</t>
  </si>
  <si>
    <t>66</t>
  </si>
  <si>
    <t>763131211</t>
  </si>
  <si>
    <t>SDK podhľad KNAUF D111, drevená spodná kca s priamym uchytením, dosky GKB hr. 12,5 mm</t>
  </si>
  <si>
    <t>-1722727143</t>
  </si>
  <si>
    <t>Podhľad-prístavba</t>
  </si>
  <si>
    <t>3,9*6,5</t>
  </si>
  <si>
    <t>67</t>
  </si>
  <si>
    <t>998763101</t>
  </si>
  <si>
    <t>Presun hmôt pre drevostavby v objektoch výšky do 12 m</t>
  </si>
  <si>
    <t>-280590987</t>
  </si>
  <si>
    <t>68</t>
  </si>
  <si>
    <t>764311202</t>
  </si>
  <si>
    <t>Krytiny hladké z pozinkovaného PZ plechu, z tabúľ 2000x1000 mm, sklon nad 30° do 45°</t>
  </si>
  <si>
    <t>-506069957</t>
  </si>
  <si>
    <t xml:space="preserve">Prístavba </t>
  </si>
  <si>
    <t>69</t>
  </si>
  <si>
    <t>764311822</t>
  </si>
  <si>
    <t xml:space="preserve">Demontáž krytiny hladkej strešnej z tabúľ 2000 x 1000 mm, so sklonom do 30st.,  -0,00732t</t>
  </si>
  <si>
    <t>-1578747545</t>
  </si>
  <si>
    <t>2,1*7,9</t>
  </si>
  <si>
    <t>70</t>
  </si>
  <si>
    <t>764311891</t>
  </si>
  <si>
    <t>Demontáž krytiny hladkej strešnej, príplatok za sklon nad 30° do 45°</t>
  </si>
  <si>
    <t>2009624469</t>
  </si>
  <si>
    <t>71</t>
  </si>
  <si>
    <t>764361891</t>
  </si>
  <si>
    <t xml:space="preserve">Demontáž strešných otvorov, v krytine vlnitej a korýtkovej, príplatok za sklon nad 30st. do 45st. </t>
  </si>
  <si>
    <t>1668876498</t>
  </si>
  <si>
    <t>72</t>
  </si>
  <si>
    <t>764367891</t>
  </si>
  <si>
    <t>Demontáž strešných otvorov, oplechovanie strešného okienka, príplatok za sklon nad 30° do 45°</t>
  </si>
  <si>
    <t>-960803067</t>
  </si>
  <si>
    <t>Strešné okná 0,65x1,080 - 10 ks</t>
  </si>
  <si>
    <t>(0,65+1,080)*2*0,30*10</t>
  </si>
  <si>
    <t>73</t>
  </si>
  <si>
    <t>764751112</t>
  </si>
  <si>
    <t>Odpadová rúra kruhová D 100 mm Lindab Rainline Elite</t>
  </si>
  <si>
    <t>427772972</t>
  </si>
  <si>
    <t>74</t>
  </si>
  <si>
    <t>764751122</t>
  </si>
  <si>
    <t>Spodný diel odpadovej rúry D 100 mm Lindab Rainline Elite</t>
  </si>
  <si>
    <t>1158631509</t>
  </si>
  <si>
    <t>75</t>
  </si>
  <si>
    <t>764751152</t>
  </si>
  <si>
    <t>Odskok odtokového potrubia D 100 mm Lindab Rainline Elite</t>
  </si>
  <si>
    <t>-1669260000</t>
  </si>
  <si>
    <t>76</t>
  </si>
  <si>
    <t>764762111</t>
  </si>
  <si>
    <t>Montáž žľabu pododkvapový</t>
  </si>
  <si>
    <t>1913794435</t>
  </si>
  <si>
    <t>77</t>
  </si>
  <si>
    <t>764761121</t>
  </si>
  <si>
    <t>Žľab pododkvapový polkruhový R 125 mm, vrátane čela, hákov, rohov, kútov Lindab</t>
  </si>
  <si>
    <t>-471884288</t>
  </si>
  <si>
    <t>78</t>
  </si>
  <si>
    <t>764761231</t>
  </si>
  <si>
    <t>Žľabový kotlík k polkruhovým žľabom D 125 mm Lindab Rainline Elite</t>
  </si>
  <si>
    <t>-814517665</t>
  </si>
  <si>
    <t>79</t>
  </si>
  <si>
    <t>764761241</t>
  </si>
  <si>
    <t>Filtračná vložka proti zaneseniu lístia do kotlíka Lindab Rainline Elite</t>
  </si>
  <si>
    <t>-1164246495</t>
  </si>
  <si>
    <t>80</t>
  </si>
  <si>
    <t>998764101</t>
  </si>
  <si>
    <t>Presun hmôt pre konštrukcie klampiarske v objektoch výšky do 6 m</t>
  </si>
  <si>
    <t>2079749006</t>
  </si>
  <si>
    <t>81</t>
  </si>
  <si>
    <t>765901122</t>
  </si>
  <si>
    <t>Strešná fólia JUTA Jutadach 150, na plné debnenie</t>
  </si>
  <si>
    <t>-615650487</t>
  </si>
  <si>
    <t>82</t>
  </si>
  <si>
    <t>998765101</t>
  </si>
  <si>
    <t>Presun hmôt pre tvrdé krytiny v objektoch výšky do 6 m</t>
  </si>
  <si>
    <t>-748135769</t>
  </si>
  <si>
    <t>83</t>
  </si>
  <si>
    <t>766621401</t>
  </si>
  <si>
    <t>Montáž okien plastových s hydroizolačnými expanznými ISO páskami (expanzná)</t>
  </si>
  <si>
    <t>43154421</t>
  </si>
  <si>
    <t>(1,2+0,6)*2*10</t>
  </si>
  <si>
    <t>(1,2+0,6)*2*2</t>
  </si>
  <si>
    <t>84</t>
  </si>
  <si>
    <t>2832301000</t>
  </si>
  <si>
    <t>Expanzná páska Bloco 600 1-2x15 mm/20 m, pre okenné a fasádne konštrukcie</t>
  </si>
  <si>
    <t>-2119853379</t>
  </si>
  <si>
    <t>85</t>
  </si>
  <si>
    <t>6114123860</t>
  </si>
  <si>
    <t>Plastové okno jednokrídlové OS, rozmer 600x1200 mm (vxš), izolačné trojsklo, systém GEALAN 9000 - 6 komorový profil</t>
  </si>
  <si>
    <t>-472882740</t>
  </si>
  <si>
    <t>8+2</t>
  </si>
  <si>
    <t>86</t>
  </si>
  <si>
    <t>766662112</t>
  </si>
  <si>
    <t>Montáž dverového krídla otočného jednokrídlového poldrážkového, do existujúcej zárubne, vrátane kovania</t>
  </si>
  <si>
    <t>-2042468303</t>
  </si>
  <si>
    <t>87</t>
  </si>
  <si>
    <t>5491502040</t>
  </si>
  <si>
    <t>Kovanie - 2x kľučka, povrch nerez brúsený, 2x rozeta BB, FAB</t>
  </si>
  <si>
    <t>1219197764</t>
  </si>
  <si>
    <t>88</t>
  </si>
  <si>
    <t>61172010000</t>
  </si>
  <si>
    <t xml:space="preserve">Dvere  vstupné bezpečnostné M10 plné, štandard I. (El/EW30+K3), šírky 900 mm</t>
  </si>
  <si>
    <t>134203751</t>
  </si>
  <si>
    <t>89</t>
  </si>
  <si>
    <t>766671000</t>
  </si>
  <si>
    <t>Montáž okna strešného VELUX, veľkosť okna 66x118 cm F 06 so zatepľovacou sadou, parozábranou a lemovaním</t>
  </si>
  <si>
    <t>289913647</t>
  </si>
  <si>
    <t>90</t>
  </si>
  <si>
    <t>6113901000</t>
  </si>
  <si>
    <t>Strešné okno VELUX GZL 1050B F06, 660x1180 mm, drevené, kyvné</t>
  </si>
  <si>
    <t>1785861409</t>
  </si>
  <si>
    <t>91</t>
  </si>
  <si>
    <t>6113903400</t>
  </si>
  <si>
    <t>Lemovanie VELUX EDW 120 mm F06</t>
  </si>
  <si>
    <t>-1258430504</t>
  </si>
  <si>
    <t>92</t>
  </si>
  <si>
    <t>6113904845</t>
  </si>
  <si>
    <t>Zatepľovacia sada VELUX BDX 2000 F06 660x1180 mm</t>
  </si>
  <si>
    <t>188413877</t>
  </si>
  <si>
    <t>93</t>
  </si>
  <si>
    <t>998766102</t>
  </si>
  <si>
    <t>Presun hmot pre konštrukcie stolárske v objektoch výšky nad 6 do 12 m</t>
  </si>
  <si>
    <t>2045525813</t>
  </si>
  <si>
    <t>94</t>
  </si>
  <si>
    <t>767658112</t>
  </si>
  <si>
    <t>Montáž vrát sekčných sklopných pod strop plochy nad 6 do 9 m2</t>
  </si>
  <si>
    <t>1766083374</t>
  </si>
  <si>
    <t>95</t>
  </si>
  <si>
    <t>55343715230</t>
  </si>
  <si>
    <t>Garážové vráta HxB 2700x3300 vodorovne rebrovaná, resp. kazetová - RES X</t>
  </si>
  <si>
    <t>1200528089</t>
  </si>
  <si>
    <t>96</t>
  </si>
  <si>
    <t>55343715060</t>
  </si>
  <si>
    <t>Garážové vráta HxB 2700x2600 vodorovne rebrovaná, resp. kazetová - RES X</t>
  </si>
  <si>
    <t>2023121079</t>
  </si>
  <si>
    <t>97</t>
  </si>
  <si>
    <t>767658113</t>
  </si>
  <si>
    <t>Montáž vrát sekčných sklopných pod strop plochy nad 9 do 13 m2</t>
  </si>
  <si>
    <t>-2078829462</t>
  </si>
  <si>
    <t>98</t>
  </si>
  <si>
    <t>55343715380</t>
  </si>
  <si>
    <t>Garážové vráta HxB 3300x3300 vodorovne rebrovaná, resp. kazetová - RES X</t>
  </si>
  <si>
    <t>1221329415</t>
  </si>
  <si>
    <t>99</t>
  </si>
  <si>
    <t>5534371550</t>
  </si>
  <si>
    <t>Motor RES 70 + diaľkové ovládanie do 3000x2525 mm</t>
  </si>
  <si>
    <t>1442748407</t>
  </si>
  <si>
    <t>100</t>
  </si>
  <si>
    <t>998767101</t>
  </si>
  <si>
    <t>Presun hmôt pre kovové stavebné doplnkové konštrukcie v objektoch výšky do 6 m</t>
  </si>
  <si>
    <t>1607264674</t>
  </si>
  <si>
    <t>101</t>
  </si>
  <si>
    <t>784481120</t>
  </si>
  <si>
    <t xml:space="preserve">Stierka stropov na podklad jemnozrnný výšky nad 3,80 m   </t>
  </si>
  <si>
    <t>-60590209</t>
  </si>
  <si>
    <t>102</t>
  </si>
  <si>
    <t>210010108</t>
  </si>
  <si>
    <t>Lišta elektroinštalačná z PVC 24x22, uložená pevne, vkladacia</t>
  </si>
  <si>
    <t>652204681</t>
  </si>
  <si>
    <t>103</t>
  </si>
  <si>
    <t>3410300877</t>
  </si>
  <si>
    <t>Lišta hranatá HD - biela RAL 9003 LHD 25X20 HD</t>
  </si>
  <si>
    <t>256</t>
  </si>
  <si>
    <t>685162206</t>
  </si>
  <si>
    <t>104</t>
  </si>
  <si>
    <t>0008912 HB</t>
  </si>
  <si>
    <t>8912 HB - KRYT SPOJOVACI LHD 25X20 - HB-biela RAL 9003</t>
  </si>
  <si>
    <t>kus</t>
  </si>
  <si>
    <t>-2107609904</t>
  </si>
  <si>
    <t>105</t>
  </si>
  <si>
    <t>0008913 HB</t>
  </si>
  <si>
    <t>8913 HB - KRYT OHYBOVY LHD 25X20 - HB-biela RAL 9003</t>
  </si>
  <si>
    <t>1822711237</t>
  </si>
  <si>
    <t>106</t>
  </si>
  <si>
    <t>0008915 HB</t>
  </si>
  <si>
    <t>8915 HB - KRYT ROH VNUTORNY LHD25X20 - HB-biela RAL 9003</t>
  </si>
  <si>
    <t>1677010569</t>
  </si>
  <si>
    <t>107</t>
  </si>
  <si>
    <t>210010110</t>
  </si>
  <si>
    <t>Lišta elektroinštalačná z PVC 40x40, uložená pevne, vkladacia</t>
  </si>
  <si>
    <t>576880555</t>
  </si>
  <si>
    <t>108</t>
  </si>
  <si>
    <t>3410300902</t>
  </si>
  <si>
    <t>Lišta hranatá HF HD - biela RAL 9003 LHD 40X40HF HD</t>
  </si>
  <si>
    <t>-161090053</t>
  </si>
  <si>
    <t>109</t>
  </si>
  <si>
    <t>0008642 HB</t>
  </si>
  <si>
    <t>8642 HB - KRYT SPOJOVACI LHD 40X40 - HB-biela RAL 9003</t>
  </si>
  <si>
    <t>802792682</t>
  </si>
  <si>
    <t>110</t>
  </si>
  <si>
    <t>0008641 HB</t>
  </si>
  <si>
    <t>8641 HB - KRYT KONCOVY LHD 40X40 - HB-biela RAL 9003</t>
  </si>
  <si>
    <t>2131304334</t>
  </si>
  <si>
    <t>111</t>
  </si>
  <si>
    <t>0008643 HB</t>
  </si>
  <si>
    <t>8643 HB - KRYT OHYBOVY LHD 40X40 - HB-biela RAL 9003</t>
  </si>
  <si>
    <t>1815223415</t>
  </si>
  <si>
    <t>112</t>
  </si>
  <si>
    <t>210010301</t>
  </si>
  <si>
    <t>Škatuľa prístrojová bez zapojenia (1901, KP 68, KZ 3)</t>
  </si>
  <si>
    <t>1008811714</t>
  </si>
  <si>
    <t>113</t>
  </si>
  <si>
    <t>000KP 68 KA</t>
  </si>
  <si>
    <t>KP 68 KA - KRABICA PRISTROJOVA - KA-šedá</t>
  </si>
  <si>
    <t>-653273004</t>
  </si>
  <si>
    <t>114</t>
  </si>
  <si>
    <t>3450645000</t>
  </si>
  <si>
    <t>Bezskrutková svorka</t>
  </si>
  <si>
    <t>-417238665</t>
  </si>
  <si>
    <t>115</t>
  </si>
  <si>
    <t>210010312</t>
  </si>
  <si>
    <t>Krabica (KO 97) odbočná s viečkom, bez zapojenia, kruhová</t>
  </si>
  <si>
    <t>816270293</t>
  </si>
  <si>
    <t>116</t>
  </si>
  <si>
    <t>3450910500</t>
  </si>
  <si>
    <t xml:space="preserve">Krabica  KO-97/5</t>
  </si>
  <si>
    <t>271873073</t>
  </si>
  <si>
    <t>117</t>
  </si>
  <si>
    <t>210010313</t>
  </si>
  <si>
    <t>Krabica (KO 125) odbočná s viečkom, bez zapojenia, štvorcová</t>
  </si>
  <si>
    <t>-1169880417</t>
  </si>
  <si>
    <t>118</t>
  </si>
  <si>
    <t>3450913001</t>
  </si>
  <si>
    <t>Krabica KO-125 E s viečkom</t>
  </si>
  <si>
    <t>1588672039</t>
  </si>
  <si>
    <t>119</t>
  </si>
  <si>
    <t>210011303</t>
  </si>
  <si>
    <t>Osadenie polyamidovej príchytky HM 10, do tehlového muriva</t>
  </si>
  <si>
    <t>-1410718797</t>
  </si>
  <si>
    <t>120</t>
  </si>
  <si>
    <t>2830404000</t>
  </si>
  <si>
    <t>Hmoždinka klasická 10 mm T10 typ: T10-PA</t>
  </si>
  <si>
    <t>-993766307</t>
  </si>
  <si>
    <t>121</t>
  </si>
  <si>
    <t>210100001</t>
  </si>
  <si>
    <t>Ukončenie vodičov v rozvádzač. vč. zapojenia a vodičovej koncovky do 2.5 mm2</t>
  </si>
  <si>
    <t>-1448576187</t>
  </si>
  <si>
    <t>122</t>
  </si>
  <si>
    <t>210100003</t>
  </si>
  <si>
    <t>Ukončenie vodičov v rozvádzač. vrátane zapojenia a vodičovej koncovky do 16 mm2</t>
  </si>
  <si>
    <t>1234091559</t>
  </si>
  <si>
    <t>123</t>
  </si>
  <si>
    <t>210110043</t>
  </si>
  <si>
    <t>Spínač polozapustený a zapustený vč.zapojenia sériový prep.stried. - radenie 5</t>
  </si>
  <si>
    <t>645713201</t>
  </si>
  <si>
    <t>124</t>
  </si>
  <si>
    <t>000770098</t>
  </si>
  <si>
    <t>VAL-2STR.PREP.IP44 BIELY Č. 6+6, (Valena)</t>
  </si>
  <si>
    <t>-1691504167</t>
  </si>
  <si>
    <t>125</t>
  </si>
  <si>
    <t>000774452</t>
  </si>
  <si>
    <t>RÁMIK 2P VODOROVNÝ (Valena)</t>
  </si>
  <si>
    <t>-1928043162</t>
  </si>
  <si>
    <t>126</t>
  </si>
  <si>
    <t>000774453</t>
  </si>
  <si>
    <t>RÁMIK 3P VODOROVNÝ (Valena)</t>
  </si>
  <si>
    <t>997231119</t>
  </si>
  <si>
    <t>127</t>
  </si>
  <si>
    <t>210111011</t>
  </si>
  <si>
    <t>Domová zásuvka polozapustená alebo zapustená vč. zapojenia 10/16 A 250 V 2P + Z</t>
  </si>
  <si>
    <t>-2094624647</t>
  </si>
  <si>
    <t>128</t>
  </si>
  <si>
    <t>000774221</t>
  </si>
  <si>
    <t>VAL-ZÁSUVKA 2P+T IP 44 VALENA BIELA</t>
  </si>
  <si>
    <t>-1279508001</t>
  </si>
  <si>
    <t>129</t>
  </si>
  <si>
    <t>210111062</t>
  </si>
  <si>
    <t>Zásuvka domová nástenná vrátane zapojenia 16 A 380 V 3P + N + Z</t>
  </si>
  <si>
    <t>-1443710583</t>
  </si>
  <si>
    <t>130</t>
  </si>
  <si>
    <t>3450346300</t>
  </si>
  <si>
    <t>Zásuvka IZN 1653</t>
  </si>
  <si>
    <t>-598615170</t>
  </si>
  <si>
    <t>131</t>
  </si>
  <si>
    <t>210120401</t>
  </si>
  <si>
    <t>Istič vzduchový jednopólový do 63 A (úprava HR)</t>
  </si>
  <si>
    <t>-1566977892</t>
  </si>
  <si>
    <t>132</t>
  </si>
  <si>
    <t>OEZ:41638</t>
  </si>
  <si>
    <t>Istič LTN-10B-1</t>
  </si>
  <si>
    <t>2079584263</t>
  </si>
  <si>
    <t>133</t>
  </si>
  <si>
    <t>OEZ:41640</t>
  </si>
  <si>
    <t>Istič LTN-16B-1</t>
  </si>
  <si>
    <t>-1857404409</t>
  </si>
  <si>
    <t>134</t>
  </si>
  <si>
    <t>OEZ:41657</t>
  </si>
  <si>
    <t>Istič LTN-16C-1</t>
  </si>
  <si>
    <t>1736745618</t>
  </si>
  <si>
    <t>135</t>
  </si>
  <si>
    <t>210120404</t>
  </si>
  <si>
    <t>Istič vzduchový trojpólový do 63 A (úprava HR)</t>
  </si>
  <si>
    <t>-243152970</t>
  </si>
  <si>
    <t>136</t>
  </si>
  <si>
    <t>OEZ:41787</t>
  </si>
  <si>
    <t>Istič LTN-10C-3</t>
  </si>
  <si>
    <t>-1752452436</t>
  </si>
  <si>
    <t>137</t>
  </si>
  <si>
    <t>OEZ:41789</t>
  </si>
  <si>
    <t>Istič LTN-16C-3</t>
  </si>
  <si>
    <t>-776221328</t>
  </si>
  <si>
    <t>138</t>
  </si>
  <si>
    <t>210120411</t>
  </si>
  <si>
    <t>Prúdové chrániče štvorpólové 25 - 80 A</t>
  </si>
  <si>
    <t>-1548396646</t>
  </si>
  <si>
    <t>139</t>
  </si>
  <si>
    <t>OEZ:42451</t>
  </si>
  <si>
    <t>Prúdový chránič, LFN-25-4-030A, In 25 A, Ue AC 230/400 V, Idn 30 mA, 4-pól, Inc 10 kA, typ A</t>
  </si>
  <si>
    <t>1800894497</t>
  </si>
  <si>
    <t>140</t>
  </si>
  <si>
    <t>210120420</t>
  </si>
  <si>
    <t>Zvodiče prepätia triedy B (úprava HR)</t>
  </si>
  <si>
    <t>1419893456</t>
  </si>
  <si>
    <t>141</t>
  </si>
  <si>
    <t>8595090550938</t>
  </si>
  <si>
    <t>Zvodič bleskových prúdov SPD T1 (T2) - SALTEK FLP-B+C V/3</t>
  </si>
  <si>
    <t>675085483</t>
  </si>
  <si>
    <t>142</t>
  </si>
  <si>
    <t>210201311</t>
  </si>
  <si>
    <t>Zapojenie svietidla IP66, 2x svetelný zdroj, priemyselné s lineárnou žiarovkou</t>
  </si>
  <si>
    <t>1324928444</t>
  </si>
  <si>
    <t>143</t>
  </si>
  <si>
    <t>210201345</t>
  </si>
  <si>
    <t>Zapojenie svietidla IP66, LED , priemyselné stropného - nástenného</t>
  </si>
  <si>
    <t>1315219802</t>
  </si>
  <si>
    <t>144</t>
  </si>
  <si>
    <t>210201903</t>
  </si>
  <si>
    <t>Montáž svietidla interiérového na stenu do 5 kg</t>
  </si>
  <si>
    <t>-602899772</t>
  </si>
  <si>
    <t>145</t>
  </si>
  <si>
    <t>ORH004AB0067</t>
  </si>
  <si>
    <t>FIX - uTDO E S/S TRD FDH 235 ECG G35</t>
  </si>
  <si>
    <t>-950801137</t>
  </si>
  <si>
    <t>146</t>
  </si>
  <si>
    <t>3470163960</t>
  </si>
  <si>
    <t>Svetelné zdroje OSRAM lineárna žiarivka FH35/840 35W;;V</t>
  </si>
  <si>
    <t>-1718602795</t>
  </si>
  <si>
    <t>147</t>
  </si>
  <si>
    <t>210201922</t>
  </si>
  <si>
    <t>Montáž svietidla exterierového na stenu do 2 kg</t>
  </si>
  <si>
    <t>115087924</t>
  </si>
  <si>
    <t>148</t>
  </si>
  <si>
    <t>LED REFLEKTOR 20W + SENZOR, IP65</t>
  </si>
  <si>
    <t>-331178632</t>
  </si>
  <si>
    <t>149</t>
  </si>
  <si>
    <t>LED REFLEKTOR 20W, IP65</t>
  </si>
  <si>
    <t>2073530677</t>
  </si>
  <si>
    <t>150</t>
  </si>
  <si>
    <t>210220020</t>
  </si>
  <si>
    <t>Uzemňovacie vedenie v zemi FeZn vrátane izolácie spojov</t>
  </si>
  <si>
    <t>-1149745565</t>
  </si>
  <si>
    <t>151</t>
  </si>
  <si>
    <t>3544224150</t>
  </si>
  <si>
    <t xml:space="preserve">Územňovací vodič    ocelový žiarovo zinkovaný  označenie     O 10</t>
  </si>
  <si>
    <t>783471850</t>
  </si>
  <si>
    <t>152</t>
  </si>
  <si>
    <t>3544223850</t>
  </si>
  <si>
    <t xml:space="preserve">Územňovacia pásovina   ocelová žiarovo zinkovaná  označenie   30 x 4 mm</t>
  </si>
  <si>
    <t>1129207191</t>
  </si>
  <si>
    <t>153</t>
  </si>
  <si>
    <t>210220031</t>
  </si>
  <si>
    <t>Ekvipotenciálna svorkovnica HUS</t>
  </si>
  <si>
    <t>-995480115</t>
  </si>
  <si>
    <t>154</t>
  </si>
  <si>
    <t>3410301603</t>
  </si>
  <si>
    <t xml:space="preserve">Svorkovnica ekvipotencionálna  HUS</t>
  </si>
  <si>
    <t>421128077</t>
  </si>
  <si>
    <t>155</t>
  </si>
  <si>
    <t>210220040</t>
  </si>
  <si>
    <t>Svorka na potrubie "BERNARD" vrátane pásika Cu</t>
  </si>
  <si>
    <t>1625221323</t>
  </si>
  <si>
    <t>156</t>
  </si>
  <si>
    <t>3544247905</t>
  </si>
  <si>
    <t>Bernard svorka zemniaca ZSA 16, obj. č. 72;bleskozvodný a uzemňovací materiál</t>
  </si>
  <si>
    <t>-633500423</t>
  </si>
  <si>
    <t>157</t>
  </si>
  <si>
    <t>3544247910</t>
  </si>
  <si>
    <t>Páska CU, obj. č. ESV000000038; bleskozvodný a uzemňovací materiál, dĺžka 0,5m</t>
  </si>
  <si>
    <t>-79748211</t>
  </si>
  <si>
    <t>158</t>
  </si>
  <si>
    <t>210220105</t>
  </si>
  <si>
    <t>Podpery vedenia FeZn do muriva PV 01h a PV01-03</t>
  </si>
  <si>
    <t>-1513448873</t>
  </si>
  <si>
    <t>159</t>
  </si>
  <si>
    <t>3544216400</t>
  </si>
  <si>
    <t>Podpera vedenia do muriva na hmoždinku ocelová žiarovo zinkovaná označenie PV 01 h</t>
  </si>
  <si>
    <t>-469860303</t>
  </si>
  <si>
    <t>160</t>
  </si>
  <si>
    <t>210220204</t>
  </si>
  <si>
    <t>Zachytávacia tyč FeZn bez osadenia a s osadením JP10-30</t>
  </si>
  <si>
    <t>735141886</t>
  </si>
  <si>
    <t>161</t>
  </si>
  <si>
    <t>3544215500</t>
  </si>
  <si>
    <t>Zachytávacia tyč ocelová žiarovo zinkovaná označenie JP 15</t>
  </si>
  <si>
    <t>1312997054</t>
  </si>
  <si>
    <t>162</t>
  </si>
  <si>
    <t>210220220</t>
  </si>
  <si>
    <t>Držiak zachytávacej tyče FeZn DJ1-8</t>
  </si>
  <si>
    <t>-93360025</t>
  </si>
  <si>
    <t>163</t>
  </si>
  <si>
    <t>3544215700</t>
  </si>
  <si>
    <t>Držiak zachytávacej tyče na upevnenie do muriva ocelový žiarovo zinkovaný označenie DJ 1</t>
  </si>
  <si>
    <t>772484238</t>
  </si>
  <si>
    <t>164</t>
  </si>
  <si>
    <t>210220230</t>
  </si>
  <si>
    <t>Ochranná strieška FeZn</t>
  </si>
  <si>
    <t>-1364938886</t>
  </si>
  <si>
    <t>165</t>
  </si>
  <si>
    <t>3544216200</t>
  </si>
  <si>
    <t>Horná ochranná strieška ocelová žiarovo zinkovaná označenie OS 01</t>
  </si>
  <si>
    <t>-1097624382</t>
  </si>
  <si>
    <t>166</t>
  </si>
  <si>
    <t>210220240</t>
  </si>
  <si>
    <t xml:space="preserve">Svorka FeZn k uzemňovacej tyči  SJ</t>
  </si>
  <si>
    <t>1247497535</t>
  </si>
  <si>
    <t>167</t>
  </si>
  <si>
    <t>3544218900</t>
  </si>
  <si>
    <t>Svorka k uzemňovacej tyči ocelová žiarovo zinkovaná označenie SJ 01</t>
  </si>
  <si>
    <t>712245670</t>
  </si>
  <si>
    <t>168</t>
  </si>
  <si>
    <t>3544219000</t>
  </si>
  <si>
    <t>Svorka k uzemňovacej tyči ocelová žiarovo zinkovaná označenie SJ 02</t>
  </si>
  <si>
    <t>833743517</t>
  </si>
  <si>
    <t>169</t>
  </si>
  <si>
    <t>210220245</t>
  </si>
  <si>
    <t>Svorka FeZn pripojovacia</t>
  </si>
  <si>
    <t>-603259466</t>
  </si>
  <si>
    <t>170</t>
  </si>
  <si>
    <t>3544219850</t>
  </si>
  <si>
    <t>Svorka pripojovacia pre spojenie kovových súčiastok ocelová žiarovo zinkovaná označenie SP 1</t>
  </si>
  <si>
    <t>-2069746128</t>
  </si>
  <si>
    <t>171</t>
  </si>
  <si>
    <t>210220246</t>
  </si>
  <si>
    <t>Svorka FeZn na odkvapový žľab SO</t>
  </si>
  <si>
    <t>214703421</t>
  </si>
  <si>
    <t>172</t>
  </si>
  <si>
    <t>3544219950</t>
  </si>
  <si>
    <t>Svorka okapová ocelová žiarovo zinkovaná označenie SO</t>
  </si>
  <si>
    <t>1527716676</t>
  </si>
  <si>
    <t>173</t>
  </si>
  <si>
    <t>210220249</t>
  </si>
  <si>
    <t>Svorka FeZn na odkvapové potrubie ST10-11, SU a SUP</t>
  </si>
  <si>
    <t>1129113695</t>
  </si>
  <si>
    <t>174</t>
  </si>
  <si>
    <t>3544220650</t>
  </si>
  <si>
    <t>Svorka na potrubia- okapové rúry D= 50-150 mm ocelová žiarovo zinkovaná označenie ST 10</t>
  </si>
  <si>
    <t>-764803945</t>
  </si>
  <si>
    <t>175</t>
  </si>
  <si>
    <t>210220250</t>
  </si>
  <si>
    <t>Svorka FeZn univerzálna SU, SU A-B</t>
  </si>
  <si>
    <t>919148307</t>
  </si>
  <si>
    <t>176</t>
  </si>
  <si>
    <t>3544220750</t>
  </si>
  <si>
    <t>Svorka univerzálna ocelová žiarovo zinkovaná označenie SU</t>
  </si>
  <si>
    <t>-178279626</t>
  </si>
  <si>
    <t>177</t>
  </si>
  <si>
    <t>3544220850</t>
  </si>
  <si>
    <t>Svorka univerzálna ocelová žiarovo zinkovaná označenie SU B</t>
  </si>
  <si>
    <t>-1617311268</t>
  </si>
  <si>
    <t>178</t>
  </si>
  <si>
    <t>210220253</t>
  </si>
  <si>
    <t>Svorka FeZn uzemňovacia</t>
  </si>
  <si>
    <t>1234502663</t>
  </si>
  <si>
    <t>179</t>
  </si>
  <si>
    <t>3544221300</t>
  </si>
  <si>
    <t>Uzemňovacia svorka ocelová žiarovo zinkovaná označenie SR 03 A</t>
  </si>
  <si>
    <t>-273673972</t>
  </si>
  <si>
    <t>180</t>
  </si>
  <si>
    <t>210220260</t>
  </si>
  <si>
    <t xml:space="preserve">Ochranný uholník FeZn   OU</t>
  </si>
  <si>
    <t>-943337459</t>
  </si>
  <si>
    <t>181</t>
  </si>
  <si>
    <t>3544221600</t>
  </si>
  <si>
    <t>Ochraný uholník ocelový žiarovo zinkovaný označenie OU 1,7 m</t>
  </si>
  <si>
    <t>952856017</t>
  </si>
  <si>
    <t>182</t>
  </si>
  <si>
    <t>210220261</t>
  </si>
  <si>
    <t xml:space="preserve">Držiak ochranného uholníka FeZn   DU-Z,D a DOU</t>
  </si>
  <si>
    <t>-748573006</t>
  </si>
  <si>
    <t>183</t>
  </si>
  <si>
    <t>3544221850</t>
  </si>
  <si>
    <t>Držiak ochranného uholníka univerzálny s vrutom ocelový žiarovo zinkovaný označenie DOU vr. 1</t>
  </si>
  <si>
    <t>14831834</t>
  </si>
  <si>
    <t>184</t>
  </si>
  <si>
    <t>210220280</t>
  </si>
  <si>
    <t>Uzemňovacia tyč FeZn ZT</t>
  </si>
  <si>
    <t>-80120916</t>
  </si>
  <si>
    <t>185</t>
  </si>
  <si>
    <t>3544222550</t>
  </si>
  <si>
    <t>Uzemňovacia tyč ocelová žiarovo zinkovaná označenie ZT 2 m</t>
  </si>
  <si>
    <t>1076403789</t>
  </si>
  <si>
    <t>186</t>
  </si>
  <si>
    <t>210220300</t>
  </si>
  <si>
    <t>Ochranné pospájanie v práčovniach, kúpeľniach, voľne ulož.,alebo v omietke Cu 4-16mm2</t>
  </si>
  <si>
    <t>-676696742</t>
  </si>
  <si>
    <t>187</t>
  </si>
  <si>
    <t>3410350555</t>
  </si>
  <si>
    <t>H07V-K 10 Flexibilný kábel harmonizovaný</t>
  </si>
  <si>
    <t>-2061415142</t>
  </si>
  <si>
    <t>188</t>
  </si>
  <si>
    <t>3410350556</t>
  </si>
  <si>
    <t>H07V-K 16 Flexibilný kábel harmonizovaný</t>
  </si>
  <si>
    <t>1604522204</t>
  </si>
  <si>
    <t>189</t>
  </si>
  <si>
    <t>210220401</t>
  </si>
  <si>
    <t>Označenie zvodov štítkami smaltované, z umelej hmot</t>
  </si>
  <si>
    <t>-50323543</t>
  </si>
  <si>
    <t>190</t>
  </si>
  <si>
    <t>5489511000</t>
  </si>
  <si>
    <t>Štítok plastový 10x15 mm</t>
  </si>
  <si>
    <t>Kus</t>
  </si>
  <si>
    <t>-413939454</t>
  </si>
  <si>
    <t>191</t>
  </si>
  <si>
    <t>210220657</t>
  </si>
  <si>
    <t>Svorka nerez 1.4301 skúšobná</t>
  </si>
  <si>
    <t>-1275726099</t>
  </si>
  <si>
    <t>192</t>
  </si>
  <si>
    <t>3544237200</t>
  </si>
  <si>
    <t>Svorka skušobná nerez akosť 1.4301 označenie SZ A2</t>
  </si>
  <si>
    <t>-1751590658</t>
  </si>
  <si>
    <t>193</t>
  </si>
  <si>
    <t>210220800</t>
  </si>
  <si>
    <t xml:space="preserve">Uzemňovacie vedenie na povrchu  AlMgSi  O 8-10</t>
  </si>
  <si>
    <t>-689541234</t>
  </si>
  <si>
    <t>194</t>
  </si>
  <si>
    <t>000840018</t>
  </si>
  <si>
    <t>Drát DEHNALU 8mm AlMgSi Pevná délka role: 148m, měkký ke stáčení</t>
  </si>
  <si>
    <t>1746243228</t>
  </si>
  <si>
    <t>195</t>
  </si>
  <si>
    <t>210800226</t>
  </si>
  <si>
    <t xml:space="preserve">Vodič medený uložený pod omietkou CYKY  450/750 V  3x1,5mm2</t>
  </si>
  <si>
    <t>1511394013</t>
  </si>
  <si>
    <t>196</t>
  </si>
  <si>
    <t>3410350085</t>
  </si>
  <si>
    <t xml:space="preserve">CYKY-J 3x1,5    Kábel pre pevné uloženie, medený STN</t>
  </si>
  <si>
    <t>1229676353</t>
  </si>
  <si>
    <t>197</t>
  </si>
  <si>
    <t>3410350085-O</t>
  </si>
  <si>
    <t xml:space="preserve">CYKY-O 3x1,5    Kábel pre pevné uloženie, medený STN</t>
  </si>
  <si>
    <t>-2028878902</t>
  </si>
  <si>
    <t>198</t>
  </si>
  <si>
    <t>210800227</t>
  </si>
  <si>
    <t xml:space="preserve">Vodič medený uložený pod omietkou CYKY  450/750 V  3x2,5mm2</t>
  </si>
  <si>
    <t>1183400322</t>
  </si>
  <si>
    <t>199</t>
  </si>
  <si>
    <t>3410350086</t>
  </si>
  <si>
    <t xml:space="preserve">CYKY-J 3x2,5    Kábel pre pevné uloženie, medený STN</t>
  </si>
  <si>
    <t>1464150524</t>
  </si>
  <si>
    <t>200</t>
  </si>
  <si>
    <t>210800238</t>
  </si>
  <si>
    <t xml:space="preserve">Vodič medený uložený pod omietkou CYKY  450/750 V  5x1,5mm2</t>
  </si>
  <si>
    <t>1361178308</t>
  </si>
  <si>
    <t>201</t>
  </si>
  <si>
    <t>3410350097</t>
  </si>
  <si>
    <t xml:space="preserve">CYKY-J 5x1,5    Kábel pre pevné uloženie, medený STN</t>
  </si>
  <si>
    <t>27033483</t>
  </si>
  <si>
    <t>202</t>
  </si>
  <si>
    <t>210800239</t>
  </si>
  <si>
    <t xml:space="preserve">Vodič medený uložený pod omietkou CYKY  450/750 V  5x2,5mm2</t>
  </si>
  <si>
    <t>176935029</t>
  </si>
  <si>
    <t>203</t>
  </si>
  <si>
    <t>3410350098</t>
  </si>
  <si>
    <t xml:space="preserve">CYKY-J 5x2,5    Kábel pre pevné uloženie, medený STN</t>
  </si>
  <si>
    <t>-1165572039</t>
  </si>
  <si>
    <t>204</t>
  </si>
  <si>
    <t>M21 DM</t>
  </si>
  <si>
    <t>Doprava materiálu</t>
  </si>
  <si>
    <t>perc.</t>
  </si>
  <si>
    <t>1765764533</t>
  </si>
  <si>
    <t>205</t>
  </si>
  <si>
    <t>M21 PM</t>
  </si>
  <si>
    <t>Pomocny material (upevňovací materiál, pásky)</t>
  </si>
  <si>
    <t>-1853640976</t>
  </si>
  <si>
    <t>206</t>
  </si>
  <si>
    <t>M21 PP</t>
  </si>
  <si>
    <t>Pomocne prace</t>
  </si>
  <si>
    <t>-1772531897</t>
  </si>
  <si>
    <t>207</t>
  </si>
  <si>
    <t>460200163</t>
  </si>
  <si>
    <t>Hĺbenie káblovej ryhy 35 cm širokej a 80 cm hlbokej, v zemine triedy 3</t>
  </si>
  <si>
    <t>1658921969</t>
  </si>
  <si>
    <t>208</t>
  </si>
  <si>
    <t>460300006</t>
  </si>
  <si>
    <t>Zhutnenie zeminy po vrstvách pri zahrnutí rýh, vrstva zeminy 20 cm</t>
  </si>
  <si>
    <t>1929220700</t>
  </si>
  <si>
    <t>209</t>
  </si>
  <si>
    <t>460560163</t>
  </si>
  <si>
    <t>Ručný zásyp nezap. káblovej ryhy bez zhutn. zeminy, 35 cm širokej, 80 cm hlbokej v zemine tr. 3</t>
  </si>
  <si>
    <t>1832550231</t>
  </si>
  <si>
    <t>210</t>
  </si>
  <si>
    <t>HZS000112</t>
  </si>
  <si>
    <t>Demontáž existujúceho bleskozvodu</t>
  </si>
  <si>
    <t>hod</t>
  </si>
  <si>
    <t>512</t>
  </si>
  <si>
    <t>453198544</t>
  </si>
  <si>
    <t>211</t>
  </si>
  <si>
    <t>HZS0001140</t>
  </si>
  <si>
    <t>Odborná prehliadka a odborná skúška, vypracovanie správy El.inšt.</t>
  </si>
  <si>
    <t>1608789844</t>
  </si>
  <si>
    <t>212</t>
  </si>
  <si>
    <t>HZS000114</t>
  </si>
  <si>
    <t>Odborná prehliadka a odborná skúška, vypracovanie správy bleskozvod</t>
  </si>
  <si>
    <t>224117064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</si>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</sst>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8" fillId="0" borderId="0" xfId="0" applyFont="1" applyAlignment="1">
      <alignment horizontal="left" vertical="center"/>
    </xf>
    <xf numFmtId="0" fontId="0" fillId="0" borderId="0" xfId="0" applyBorder="1" applyProtection="1"/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1" fillId="0" borderId="0" xfId="0" applyFont="1" applyBorder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2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3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4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horizontal="right" vertical="center"/>
    </xf>
    <xf numFmtId="4" fontId="27" fillId="0" borderId="0" xfId="0" applyNumberFormat="1" applyFont="1" applyBorder="1" applyAlignment="1" applyProtection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</xf>
    <xf numFmtId="0" fontId="27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7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5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4" fontId="32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7" fontId="5" fillId="0" borderId="0" xfId="0" applyNumberFormat="1" applyFont="1" applyBorder="1" applyAlignment="1" applyProtection="1"/>
    <xf numFmtId="4" fontId="33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9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7" fontId="27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7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167" fontId="5" fillId="0" borderId="0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167" fontId="36" fillId="4" borderId="25" xfId="0" applyNumberFormat="1" applyFont="1" applyFill="1" applyBorder="1" applyAlignment="1" applyProtection="1">
      <alignment vertical="center"/>
      <protection locked="0"/>
    </xf>
    <xf numFmtId="167" fontId="36" fillId="4" borderId="25" xfId="0" applyNumberFormat="1" applyFont="1" applyFill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10</v>
      </c>
    </row>
    <row r="4" ht="36.96" customHeight="1">
      <c r="B4" s="28"/>
      <c r="C4" s="29" t="s">
        <v>11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12</v>
      </c>
      <c r="BE4" s="32" t="s">
        <v>13</v>
      </c>
      <c r="BS4" s="24" t="s">
        <v>9</v>
      </c>
    </row>
    <row r="5" ht="14.4" customHeight="1">
      <c r="B5" s="28"/>
      <c r="C5" s="33"/>
      <c r="D5" s="34" t="s">
        <v>14</v>
      </c>
      <c r="E5" s="33"/>
      <c r="F5" s="33"/>
      <c r="G5" s="33"/>
      <c r="H5" s="33"/>
      <c r="I5" s="33"/>
      <c r="J5" s="33"/>
      <c r="K5" s="35" t="s">
        <v>15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16</v>
      </c>
      <c r="BS5" s="24" t="s">
        <v>9</v>
      </c>
    </row>
    <row r="6" ht="36.96" customHeight="1">
      <c r="B6" s="28"/>
      <c r="C6" s="33"/>
      <c r="D6" s="37" t="s">
        <v>17</v>
      </c>
      <c r="E6" s="33"/>
      <c r="F6" s="33"/>
      <c r="G6" s="33"/>
      <c r="H6" s="33"/>
      <c r="I6" s="33"/>
      <c r="J6" s="33"/>
      <c r="K6" s="38" t="s">
        <v>18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ht="14.4" customHeight="1">
      <c r="B7" s="28"/>
      <c r="C7" s="33"/>
      <c r="D7" s="40" t="s">
        <v>19</v>
      </c>
      <c r="E7" s="33"/>
      <c r="F7" s="33"/>
      <c r="G7" s="33"/>
      <c r="H7" s="33"/>
      <c r="I7" s="33"/>
      <c r="J7" s="33"/>
      <c r="K7" s="35" t="s">
        <v>20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21</v>
      </c>
      <c r="AL7" s="33"/>
      <c r="AM7" s="33"/>
      <c r="AN7" s="35" t="s">
        <v>20</v>
      </c>
      <c r="AO7" s="33"/>
      <c r="AP7" s="33"/>
      <c r="AQ7" s="31"/>
      <c r="BE7" s="39"/>
      <c r="BS7" s="24" t="s">
        <v>9</v>
      </c>
    </row>
    <row r="8" ht="14.4" customHeight="1">
      <c r="B8" s="28"/>
      <c r="C8" s="33"/>
      <c r="D8" s="40" t="s">
        <v>22</v>
      </c>
      <c r="E8" s="33"/>
      <c r="F8" s="33"/>
      <c r="G8" s="33"/>
      <c r="H8" s="33"/>
      <c r="I8" s="33"/>
      <c r="J8" s="33"/>
      <c r="K8" s="35" t="s">
        <v>23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24</v>
      </c>
      <c r="AL8" s="33"/>
      <c r="AM8" s="33"/>
      <c r="AN8" s="41" t="s">
        <v>25</v>
      </c>
      <c r="AO8" s="33"/>
      <c r="AP8" s="33"/>
      <c r="AQ8" s="31"/>
      <c r="BE8" s="39"/>
      <c r="BS8" s="24" t="s">
        <v>9</v>
      </c>
    </row>
    <row r="9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ht="14.4" customHeight="1">
      <c r="B10" s="28"/>
      <c r="C10" s="33"/>
      <c r="D10" s="40" t="s">
        <v>26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27</v>
      </c>
      <c r="AL10" s="33"/>
      <c r="AM10" s="33"/>
      <c r="AN10" s="35" t="s">
        <v>20</v>
      </c>
      <c r="AO10" s="33"/>
      <c r="AP10" s="33"/>
      <c r="AQ10" s="31"/>
      <c r="BE10" s="39"/>
      <c r="BS10" s="24" t="s">
        <v>9</v>
      </c>
    </row>
    <row r="11" ht="18.48" customHeight="1">
      <c r="B11" s="28"/>
      <c r="C11" s="33"/>
      <c r="D11" s="33"/>
      <c r="E11" s="35" t="s">
        <v>28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29</v>
      </c>
      <c r="AL11" s="33"/>
      <c r="AM11" s="33"/>
      <c r="AN11" s="35" t="s">
        <v>20</v>
      </c>
      <c r="AO11" s="33"/>
      <c r="AP11" s="33"/>
      <c r="AQ11" s="31"/>
      <c r="BE11" s="39"/>
      <c r="BS11" s="24" t="s">
        <v>9</v>
      </c>
    </row>
    <row r="12" ht="6.96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ht="14.4" customHeight="1">
      <c r="B13" s="28"/>
      <c r="C13" s="33"/>
      <c r="D13" s="40" t="s">
        <v>30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27</v>
      </c>
      <c r="AL13" s="33"/>
      <c r="AM13" s="33"/>
      <c r="AN13" s="42" t="s">
        <v>31</v>
      </c>
      <c r="AO13" s="33"/>
      <c r="AP13" s="33"/>
      <c r="AQ13" s="31"/>
      <c r="BE13" s="39"/>
      <c r="BS13" s="24" t="s">
        <v>9</v>
      </c>
    </row>
    <row r="14">
      <c r="B14" s="28"/>
      <c r="C14" s="33"/>
      <c r="D14" s="33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33"/>
      <c r="AM14" s="33"/>
      <c r="AN14" s="42" t="s">
        <v>31</v>
      </c>
      <c r="AO14" s="33"/>
      <c r="AP14" s="33"/>
      <c r="AQ14" s="31"/>
      <c r="BE14" s="39"/>
      <c r="BS14" s="24" t="s">
        <v>9</v>
      </c>
    </row>
    <row r="15" ht="6.96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ht="14.4" customHeight="1">
      <c r="B16" s="28"/>
      <c r="C16" s="33"/>
      <c r="D16" s="40" t="s">
        <v>32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27</v>
      </c>
      <c r="AL16" s="33"/>
      <c r="AM16" s="33"/>
      <c r="AN16" s="35" t="s">
        <v>20</v>
      </c>
      <c r="AO16" s="33"/>
      <c r="AP16" s="33"/>
      <c r="AQ16" s="31"/>
      <c r="BE16" s="39"/>
      <c r="BS16" s="24" t="s">
        <v>6</v>
      </c>
    </row>
    <row r="17" ht="18.48" customHeight="1">
      <c r="B17" s="28"/>
      <c r="C17" s="33"/>
      <c r="D17" s="33"/>
      <c r="E17" s="35" t="s">
        <v>33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29</v>
      </c>
      <c r="AL17" s="33"/>
      <c r="AM17" s="33"/>
      <c r="AN17" s="35" t="s">
        <v>20</v>
      </c>
      <c r="AO17" s="33"/>
      <c r="AP17" s="33"/>
      <c r="AQ17" s="31"/>
      <c r="BE17" s="39"/>
      <c r="BS17" s="24" t="s">
        <v>34</v>
      </c>
    </row>
    <row r="18" ht="6.96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35</v>
      </c>
    </row>
    <row r="19" ht="14.4" customHeight="1">
      <c r="B19" s="28"/>
      <c r="C19" s="33"/>
      <c r="D19" s="40" t="s">
        <v>36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27</v>
      </c>
      <c r="AL19" s="33"/>
      <c r="AM19" s="33"/>
      <c r="AN19" s="35" t="s">
        <v>20</v>
      </c>
      <c r="AO19" s="33"/>
      <c r="AP19" s="33"/>
      <c r="AQ19" s="31"/>
      <c r="BE19" s="39"/>
      <c r="BS19" s="24" t="s">
        <v>35</v>
      </c>
    </row>
    <row r="20" ht="18.48" customHeight="1">
      <c r="B20" s="28"/>
      <c r="C20" s="33"/>
      <c r="D20" s="33"/>
      <c r="E20" s="35" t="s">
        <v>33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29</v>
      </c>
      <c r="AL20" s="33"/>
      <c r="AM20" s="33"/>
      <c r="AN20" s="35" t="s">
        <v>20</v>
      </c>
      <c r="AO20" s="33"/>
      <c r="AP20" s="33"/>
      <c r="AQ20" s="31"/>
      <c r="BE20" s="39"/>
    </row>
    <row r="21" ht="6.96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>
      <c r="B22" s="28"/>
      <c r="C22" s="33"/>
      <c r="D22" s="40" t="s">
        <v>37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ht="16.5" customHeight="1">
      <c r="B23" s="28"/>
      <c r="C23" s="33"/>
      <c r="D23" s="33"/>
      <c r="E23" s="44" t="s">
        <v>20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ht="6.96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ht="6.96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ht="14.4" customHeight="1">
      <c r="B26" s="28"/>
      <c r="C26" s="33"/>
      <c r="D26" s="46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ROUND(AG87,2)</f>
        <v>0</v>
      </c>
      <c r="AL26" s="33"/>
      <c r="AM26" s="33"/>
      <c r="AN26" s="33"/>
      <c r="AO26" s="33"/>
      <c r="AP26" s="33"/>
      <c r="AQ26" s="31"/>
      <c r="BE26" s="39"/>
    </row>
    <row r="27" ht="14.4" customHeight="1">
      <c r="B27" s="28"/>
      <c r="C27" s="33"/>
      <c r="D27" s="46" t="s">
        <v>39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ROUND(AG90,2)</f>
        <v>0</v>
      </c>
      <c r="AL27" s="47"/>
      <c r="AM27" s="47"/>
      <c r="AN27" s="47"/>
      <c r="AO27" s="47"/>
      <c r="AP27" s="33"/>
      <c r="AQ27" s="31"/>
      <c r="BE27" s="39"/>
    </row>
    <row r="28" s="1" customFormat="1" ht="6.96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="1" customFormat="1" ht="25.92" customHeight="1">
      <c r="B29" s="48"/>
      <c r="C29" s="49"/>
      <c r="D29" s="51" t="s">
        <v>40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ROUND(AK26+AK27,2)</f>
        <v>0</v>
      </c>
      <c r="AL29" s="52"/>
      <c r="AM29" s="52"/>
      <c r="AN29" s="52"/>
      <c r="AO29" s="52"/>
      <c r="AP29" s="49"/>
      <c r="AQ29" s="50"/>
      <c r="BE29" s="39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="2" customFormat="1" ht="14.4" customHeight="1">
      <c r="B31" s="54"/>
      <c r="C31" s="55"/>
      <c r="D31" s="56" t="s">
        <v>41</v>
      </c>
      <c r="E31" s="55"/>
      <c r="F31" s="56" t="s">
        <v>42</v>
      </c>
      <c r="G31" s="55"/>
      <c r="H31" s="55"/>
      <c r="I31" s="55"/>
      <c r="J31" s="55"/>
      <c r="K31" s="55"/>
      <c r="L31" s="57">
        <v>0.20000000000000001</v>
      </c>
      <c r="M31" s="55"/>
      <c r="N31" s="55"/>
      <c r="O31" s="55"/>
      <c r="P31" s="55"/>
      <c r="Q31" s="55"/>
      <c r="R31" s="55"/>
      <c r="S31" s="55"/>
      <c r="T31" s="58" t="s">
        <v>43</v>
      </c>
      <c r="U31" s="55"/>
      <c r="V31" s="55"/>
      <c r="W31" s="59">
        <f>ROUND(AZ87+SUM(CD91:CD95),2)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ROUND(AV87+SUM(BY91:BY95),2)</f>
        <v>0</v>
      </c>
      <c r="AL31" s="55"/>
      <c r="AM31" s="55"/>
      <c r="AN31" s="55"/>
      <c r="AO31" s="55"/>
      <c r="AP31" s="55"/>
      <c r="AQ31" s="60"/>
      <c r="BE31" s="39"/>
    </row>
    <row r="32" s="2" customFormat="1" ht="14.4" customHeight="1">
      <c r="B32" s="54"/>
      <c r="C32" s="55"/>
      <c r="D32" s="55"/>
      <c r="E32" s="55"/>
      <c r="F32" s="56" t="s">
        <v>44</v>
      </c>
      <c r="G32" s="55"/>
      <c r="H32" s="55"/>
      <c r="I32" s="55"/>
      <c r="J32" s="55"/>
      <c r="K32" s="55"/>
      <c r="L32" s="57">
        <v>0.20000000000000001</v>
      </c>
      <c r="M32" s="55"/>
      <c r="N32" s="55"/>
      <c r="O32" s="55"/>
      <c r="P32" s="55"/>
      <c r="Q32" s="55"/>
      <c r="R32" s="55"/>
      <c r="S32" s="55"/>
      <c r="T32" s="58" t="s">
        <v>43</v>
      </c>
      <c r="U32" s="55"/>
      <c r="V32" s="55"/>
      <c r="W32" s="59">
        <f>ROUND(BA87+SUM(CE91:CE95),2)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ROUND(AW87+SUM(BZ91:BZ95),2)</f>
        <v>0</v>
      </c>
      <c r="AL32" s="55"/>
      <c r="AM32" s="55"/>
      <c r="AN32" s="55"/>
      <c r="AO32" s="55"/>
      <c r="AP32" s="55"/>
      <c r="AQ32" s="60"/>
      <c r="BE32" s="39"/>
    </row>
    <row r="33" hidden="1" s="2" customFormat="1" ht="14.4" customHeight="1">
      <c r="B33" s="54"/>
      <c r="C33" s="55"/>
      <c r="D33" s="55"/>
      <c r="E33" s="55"/>
      <c r="F33" s="56" t="s">
        <v>45</v>
      </c>
      <c r="G33" s="55"/>
      <c r="H33" s="55"/>
      <c r="I33" s="55"/>
      <c r="J33" s="55"/>
      <c r="K33" s="55"/>
      <c r="L33" s="57">
        <v>0.20000000000000001</v>
      </c>
      <c r="M33" s="55"/>
      <c r="N33" s="55"/>
      <c r="O33" s="55"/>
      <c r="P33" s="55"/>
      <c r="Q33" s="55"/>
      <c r="R33" s="55"/>
      <c r="S33" s="55"/>
      <c r="T33" s="58" t="s">
        <v>43</v>
      </c>
      <c r="U33" s="55"/>
      <c r="V33" s="55"/>
      <c r="W33" s="59">
        <f>ROUND(BB87+SUM(CF91:CF95),2)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hidden="1" s="2" customFormat="1" ht="14.4" customHeight="1">
      <c r="B34" s="54"/>
      <c r="C34" s="55"/>
      <c r="D34" s="55"/>
      <c r="E34" s="55"/>
      <c r="F34" s="56" t="s">
        <v>46</v>
      </c>
      <c r="G34" s="55"/>
      <c r="H34" s="55"/>
      <c r="I34" s="55"/>
      <c r="J34" s="55"/>
      <c r="K34" s="55"/>
      <c r="L34" s="57">
        <v>0.20000000000000001</v>
      </c>
      <c r="M34" s="55"/>
      <c r="N34" s="55"/>
      <c r="O34" s="55"/>
      <c r="P34" s="55"/>
      <c r="Q34" s="55"/>
      <c r="R34" s="55"/>
      <c r="S34" s="55"/>
      <c r="T34" s="58" t="s">
        <v>43</v>
      </c>
      <c r="U34" s="55"/>
      <c r="V34" s="55"/>
      <c r="W34" s="59">
        <f>ROUND(BC87+SUM(CG91:CG95),2)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hidden="1" s="2" customFormat="1" ht="14.4" customHeight="1">
      <c r="B35" s="54"/>
      <c r="C35" s="55"/>
      <c r="D35" s="55"/>
      <c r="E35" s="55"/>
      <c r="F35" s="56" t="s">
        <v>47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43</v>
      </c>
      <c r="U35" s="55"/>
      <c r="V35" s="55"/>
      <c r="W35" s="59">
        <f>ROUND(BD87+SUM(CH91:CH95),2)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="1" customFormat="1" ht="6.96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="1" customFormat="1" ht="25.92" customHeight="1">
      <c r="B37" s="48"/>
      <c r="C37" s="61"/>
      <c r="D37" s="62" t="s">
        <v>48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49</v>
      </c>
      <c r="U37" s="63"/>
      <c r="V37" s="63"/>
      <c r="W37" s="63"/>
      <c r="X37" s="65" t="s">
        <v>50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="1" customFormat="1">
      <c r="B49" s="48"/>
      <c r="C49" s="49"/>
      <c r="D49" s="68" t="s">
        <v>51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52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="1" customFormat="1">
      <c r="B58" s="48"/>
      <c r="C58" s="49"/>
      <c r="D58" s="73" t="s">
        <v>53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54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53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54</v>
      </c>
      <c r="AN58" s="74"/>
      <c r="AO58" s="76"/>
      <c r="AP58" s="49"/>
      <c r="AQ58" s="50"/>
    </row>
    <row r="59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="1" customFormat="1">
      <c r="B60" s="48"/>
      <c r="C60" s="49"/>
      <c r="D60" s="68" t="s">
        <v>55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56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="1" customFormat="1">
      <c r="B69" s="48"/>
      <c r="C69" s="49"/>
      <c r="D69" s="73" t="s">
        <v>53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54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53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54</v>
      </c>
      <c r="AN69" s="74"/>
      <c r="AO69" s="76"/>
      <c r="AP69" s="49"/>
      <c r="AQ69" s="50"/>
    </row>
    <row r="70" s="1" customFormat="1" ht="6.96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="1" customFormat="1" ht="6.96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="1" customFormat="1" ht="6.96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="1" customFormat="1" ht="36.96" customHeight="1">
      <c r="B76" s="48"/>
      <c r="C76" s="29" t="s">
        <v>57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="3" customFormat="1" ht="14.4" customHeight="1">
      <c r="B77" s="83"/>
      <c r="C77" s="40" t="s">
        <v>14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JablonovePozzbrojnic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="4" customFormat="1" ht="36.96" customHeight="1">
      <c r="B78" s="86"/>
      <c r="C78" s="87" t="s">
        <v>17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Požiarna zbrojnica Jablonové-prístavba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="1" customFormat="1" ht="6.96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="1" customFormat="1">
      <c r="B80" s="48"/>
      <c r="C80" s="40" t="s">
        <v>22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>Jablonové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24</v>
      </c>
      <c r="AJ80" s="49"/>
      <c r="AK80" s="49"/>
      <c r="AL80" s="49"/>
      <c r="AM80" s="92" t="str">
        <f> IF(AN8= "","",AN8)</f>
        <v>20.3.2018</v>
      </c>
      <c r="AN80" s="49"/>
      <c r="AO80" s="49"/>
      <c r="AP80" s="49"/>
      <c r="AQ80" s="50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="1" customFormat="1">
      <c r="B82" s="48"/>
      <c r="C82" s="40" t="s">
        <v>26</v>
      </c>
      <c r="D82" s="49"/>
      <c r="E82" s="49"/>
      <c r="F82" s="49"/>
      <c r="G82" s="49"/>
      <c r="H82" s="49"/>
      <c r="I82" s="49"/>
      <c r="J82" s="49"/>
      <c r="K82" s="49"/>
      <c r="L82" s="84" t="str">
        <f>IF(E11= "","",E11)</f>
        <v>Obec Jablonové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32</v>
      </c>
      <c r="AJ82" s="49"/>
      <c r="AK82" s="49"/>
      <c r="AL82" s="49"/>
      <c r="AM82" s="84" t="str">
        <f>IF(E17="","",E17)</f>
        <v xml:space="preserve"> </v>
      </c>
      <c r="AN82" s="84"/>
      <c r="AO82" s="84"/>
      <c r="AP82" s="84"/>
      <c r="AQ82" s="50"/>
      <c r="AS82" s="93" t="s">
        <v>58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="1" customFormat="1">
      <c r="B83" s="48"/>
      <c r="C83" s="40" t="s">
        <v>30</v>
      </c>
      <c r="D83" s="49"/>
      <c r="E83" s="49"/>
      <c r="F83" s="49"/>
      <c r="G83" s="49"/>
      <c r="H83" s="49"/>
      <c r="I83" s="49"/>
      <c r="J83" s="49"/>
      <c r="K83" s="49"/>
      <c r="L83" s="84" t="str">
        <f>IF(E14= 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36</v>
      </c>
      <c r="AJ83" s="49"/>
      <c r="AK83" s="49"/>
      <c r="AL83" s="49"/>
      <c r="AM83" s="84" t="str">
        <f>IF(E20="","",E20)</f>
        <v xml:space="preserve"> 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="1" customFormat="1" ht="29.28" customHeight="1">
      <c r="B85" s="48"/>
      <c r="C85" s="103" t="s">
        <v>59</v>
      </c>
      <c r="D85" s="104"/>
      <c r="E85" s="104"/>
      <c r="F85" s="104"/>
      <c r="G85" s="104"/>
      <c r="H85" s="105"/>
      <c r="I85" s="106" t="s">
        <v>60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61</v>
      </c>
      <c r="AH85" s="104"/>
      <c r="AI85" s="104"/>
      <c r="AJ85" s="104"/>
      <c r="AK85" s="104"/>
      <c r="AL85" s="104"/>
      <c r="AM85" s="104"/>
      <c r="AN85" s="106" t="s">
        <v>62</v>
      </c>
      <c r="AO85" s="104"/>
      <c r="AP85" s="107"/>
      <c r="AQ85" s="50"/>
      <c r="AS85" s="108" t="s">
        <v>63</v>
      </c>
      <c r="AT85" s="109" t="s">
        <v>64</v>
      </c>
      <c r="AU85" s="109" t="s">
        <v>65</v>
      </c>
      <c r="AV85" s="109" t="s">
        <v>66</v>
      </c>
      <c r="AW85" s="109" t="s">
        <v>67</v>
      </c>
      <c r="AX85" s="109" t="s">
        <v>68</v>
      </c>
      <c r="AY85" s="109" t="s">
        <v>69</v>
      </c>
      <c r="AZ85" s="109" t="s">
        <v>70</v>
      </c>
      <c r="BA85" s="109" t="s">
        <v>71</v>
      </c>
      <c r="BB85" s="109" t="s">
        <v>72</v>
      </c>
      <c r="BC85" s="109" t="s">
        <v>73</v>
      </c>
      <c r="BD85" s="110" t="s">
        <v>74</v>
      </c>
    </row>
    <row r="8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="4" customFormat="1" ht="32.4" customHeight="1">
      <c r="B87" s="86"/>
      <c r="C87" s="112" t="s">
        <v>75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ROUND(AG88,2)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ROUND(AS88,2)</f>
        <v>0</v>
      </c>
      <c r="AT87" s="117">
        <f>ROUND(SUM(AV87:AW87),2)</f>
        <v>0</v>
      </c>
      <c r="AU87" s="118">
        <f>ROUND(AU88,5)</f>
        <v>0</v>
      </c>
      <c r="AV87" s="117">
        <f>ROUND(AZ87*L31,2)</f>
        <v>0</v>
      </c>
      <c r="AW87" s="117">
        <f>ROUND(BA87*L32,2)</f>
        <v>0</v>
      </c>
      <c r="AX87" s="117">
        <f>ROUND(BB87*L31,2)</f>
        <v>0</v>
      </c>
      <c r="AY87" s="117">
        <f>ROUND(BC87*L32,2)</f>
        <v>0</v>
      </c>
      <c r="AZ87" s="117">
        <f>ROUND(AZ88,2)</f>
        <v>0</v>
      </c>
      <c r="BA87" s="117">
        <f>ROUND(BA88,2)</f>
        <v>0</v>
      </c>
      <c r="BB87" s="117">
        <f>ROUND(BB88,2)</f>
        <v>0</v>
      </c>
      <c r="BC87" s="117">
        <f>ROUND(BC88,2)</f>
        <v>0</v>
      </c>
      <c r="BD87" s="119">
        <f>ROUND(BD88,2)</f>
        <v>0</v>
      </c>
      <c r="BS87" s="120" t="s">
        <v>76</v>
      </c>
      <c r="BT87" s="120" t="s">
        <v>77</v>
      </c>
      <c r="BV87" s="120" t="s">
        <v>78</v>
      </c>
      <c r="BW87" s="120" t="s">
        <v>79</v>
      </c>
      <c r="BX87" s="120" t="s">
        <v>80</v>
      </c>
    </row>
    <row r="88" s="5" customFormat="1" ht="47.25" customHeight="1">
      <c r="A88" s="121" t="s">
        <v>81</v>
      </c>
      <c r="B88" s="122"/>
      <c r="C88" s="123"/>
      <c r="D88" s="124" t="s">
        <v>15</v>
      </c>
      <c r="E88" s="124"/>
      <c r="F88" s="124"/>
      <c r="G88" s="124"/>
      <c r="H88" s="124"/>
      <c r="I88" s="125"/>
      <c r="J88" s="124" t="s">
        <v>18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'JablonovePozzbrojnic - Po...'!M29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'JablonovePozzbrojnic - Po...'!M27</f>
        <v>0</v>
      </c>
      <c r="AT88" s="129">
        <f>ROUND(SUM(AV88:AW88),2)</f>
        <v>0</v>
      </c>
      <c r="AU88" s="130">
        <f>'JablonovePozzbrojnic - Po...'!W137</f>
        <v>0</v>
      </c>
      <c r="AV88" s="129">
        <f>'JablonovePozzbrojnic - Po...'!M31</f>
        <v>0</v>
      </c>
      <c r="AW88" s="129">
        <f>'JablonovePozzbrojnic - Po...'!M32</f>
        <v>0</v>
      </c>
      <c r="AX88" s="129">
        <f>'JablonovePozzbrojnic - Po...'!M33</f>
        <v>0</v>
      </c>
      <c r="AY88" s="129">
        <f>'JablonovePozzbrojnic - Po...'!M34</f>
        <v>0</v>
      </c>
      <c r="AZ88" s="129">
        <f>'JablonovePozzbrojnic - Po...'!H31</f>
        <v>0</v>
      </c>
      <c r="BA88" s="129">
        <f>'JablonovePozzbrojnic - Po...'!H32</f>
        <v>0</v>
      </c>
      <c r="BB88" s="129">
        <f>'JablonovePozzbrojnic - Po...'!H33</f>
        <v>0</v>
      </c>
      <c r="BC88" s="129">
        <f>'JablonovePozzbrojnic - Po...'!H34</f>
        <v>0</v>
      </c>
      <c r="BD88" s="131">
        <f>'JablonovePozzbrojnic - Po...'!H35</f>
        <v>0</v>
      </c>
      <c r="BT88" s="132" t="s">
        <v>82</v>
      </c>
      <c r="BU88" s="132" t="s">
        <v>83</v>
      </c>
      <c r="BV88" s="132" t="s">
        <v>78</v>
      </c>
      <c r="BW88" s="132" t="s">
        <v>79</v>
      </c>
      <c r="BX88" s="132" t="s">
        <v>80</v>
      </c>
    </row>
    <row r="89">
      <c r="B89" s="2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1"/>
    </row>
    <row r="90" s="1" customFormat="1" ht="30" customHeight="1">
      <c r="B90" s="48"/>
      <c r="C90" s="112" t="s">
        <v>84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115">
        <f>ROUND(SUM(AG91:AG94),2)</f>
        <v>0</v>
      </c>
      <c r="AH90" s="115"/>
      <c r="AI90" s="115"/>
      <c r="AJ90" s="115"/>
      <c r="AK90" s="115"/>
      <c r="AL90" s="115"/>
      <c r="AM90" s="115"/>
      <c r="AN90" s="115">
        <f>ROUND(SUM(AN91:AN94),2)</f>
        <v>0</v>
      </c>
      <c r="AO90" s="115"/>
      <c r="AP90" s="115"/>
      <c r="AQ90" s="50"/>
      <c r="AS90" s="108" t="s">
        <v>85</v>
      </c>
      <c r="AT90" s="109" t="s">
        <v>86</v>
      </c>
      <c r="AU90" s="109" t="s">
        <v>41</v>
      </c>
      <c r="AV90" s="110" t="s">
        <v>64</v>
      </c>
    </row>
    <row r="91" s="1" customFormat="1" ht="19.92" customHeight="1">
      <c r="B91" s="48"/>
      <c r="C91" s="49"/>
      <c r="D91" s="133" t="s">
        <v>87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134">
        <f>ROUND(AG87*AS91,2)</f>
        <v>0</v>
      </c>
      <c r="AH91" s="135"/>
      <c r="AI91" s="135"/>
      <c r="AJ91" s="135"/>
      <c r="AK91" s="135"/>
      <c r="AL91" s="135"/>
      <c r="AM91" s="135"/>
      <c r="AN91" s="135">
        <f>ROUND(AG91+AV91,2)</f>
        <v>0</v>
      </c>
      <c r="AO91" s="135"/>
      <c r="AP91" s="135"/>
      <c r="AQ91" s="50"/>
      <c r="AS91" s="136">
        <v>0</v>
      </c>
      <c r="AT91" s="137" t="s">
        <v>88</v>
      </c>
      <c r="AU91" s="137" t="s">
        <v>42</v>
      </c>
      <c r="AV91" s="138">
        <f>ROUND(IF(AU91="základná",AG91*L31,IF(AU91="znížená",AG91*L32,0)),2)</f>
        <v>0</v>
      </c>
      <c r="BV91" s="24" t="s">
        <v>89</v>
      </c>
      <c r="BY91" s="139">
        <f>IF(AU91="základná",AV91,0)</f>
        <v>0</v>
      </c>
      <c r="BZ91" s="139">
        <f>IF(AU91="znížená",AV91,0)</f>
        <v>0</v>
      </c>
      <c r="CA91" s="139">
        <v>0</v>
      </c>
      <c r="CB91" s="139">
        <v>0</v>
      </c>
      <c r="CC91" s="139">
        <v>0</v>
      </c>
      <c r="CD91" s="139">
        <f>IF(AU91="základná",AG91,0)</f>
        <v>0</v>
      </c>
      <c r="CE91" s="139">
        <f>IF(AU91="znížená",AG91,0)</f>
        <v>0</v>
      </c>
      <c r="CF91" s="139">
        <f>IF(AU91="zákl. prenesená",AG91,0)</f>
        <v>0</v>
      </c>
      <c r="CG91" s="139">
        <f>IF(AU91="zníž. prenesená",AG91,0)</f>
        <v>0</v>
      </c>
      <c r="CH91" s="139">
        <f>IF(AU91="nulová",AG91,0)</f>
        <v>0</v>
      </c>
      <c r="CI91" s="24">
        <f>IF(AU91="základná",1,IF(AU91="znížená",2,IF(AU91="zákl. prenesená",4,IF(AU91="zníž. prenesená",5,3))))</f>
        <v>1</v>
      </c>
      <c r="CJ91" s="24">
        <f>IF(AT91="stavebná časť",1,IF(8891="investičná časť",2,3))</f>
        <v>1</v>
      </c>
      <c r="CK91" s="24" t="str">
        <f>IF(D91="Vyplň vlastné","","x")</f>
        <v>x</v>
      </c>
    </row>
    <row r="92" s="1" customFormat="1" ht="19.92" customHeight="1">
      <c r="B92" s="48"/>
      <c r="C92" s="49"/>
      <c r="D92" s="140" t="s">
        <v>90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49"/>
      <c r="AD92" s="49"/>
      <c r="AE92" s="49"/>
      <c r="AF92" s="49"/>
      <c r="AG92" s="134">
        <f>AG87*AS92</f>
        <v>0</v>
      </c>
      <c r="AH92" s="135"/>
      <c r="AI92" s="135"/>
      <c r="AJ92" s="135"/>
      <c r="AK92" s="135"/>
      <c r="AL92" s="135"/>
      <c r="AM92" s="135"/>
      <c r="AN92" s="135">
        <f>AG92+AV92</f>
        <v>0</v>
      </c>
      <c r="AO92" s="135"/>
      <c r="AP92" s="135"/>
      <c r="AQ92" s="50"/>
      <c r="AS92" s="141">
        <v>0</v>
      </c>
      <c r="AT92" s="142" t="s">
        <v>88</v>
      </c>
      <c r="AU92" s="142" t="s">
        <v>42</v>
      </c>
      <c r="AV92" s="143">
        <f>ROUND(IF(AU92="nulová",0,IF(OR(AU92="základná",AU92="zákl. prenesená"),AG92*L31,AG92*L32)),2)</f>
        <v>0</v>
      </c>
      <c r="BV92" s="24" t="s">
        <v>91</v>
      </c>
      <c r="BY92" s="139">
        <f>IF(AU92="základná",AV92,0)</f>
        <v>0</v>
      </c>
      <c r="BZ92" s="139">
        <f>IF(AU92="znížená",AV92,0)</f>
        <v>0</v>
      </c>
      <c r="CA92" s="139">
        <f>IF(AU92="zákl. prenesená",AV92,0)</f>
        <v>0</v>
      </c>
      <c r="CB92" s="139">
        <f>IF(AU92="zníž. prenesená",AV92,0)</f>
        <v>0</v>
      </c>
      <c r="CC92" s="139">
        <f>IF(AU92="nulová",AV92,0)</f>
        <v>0</v>
      </c>
      <c r="CD92" s="139">
        <f>IF(AU92="základná",AG92,0)</f>
        <v>0</v>
      </c>
      <c r="CE92" s="139">
        <f>IF(AU92="znížená",AG92,0)</f>
        <v>0</v>
      </c>
      <c r="CF92" s="139">
        <f>IF(AU92="zákl. prenesená",AG92,0)</f>
        <v>0</v>
      </c>
      <c r="CG92" s="139">
        <f>IF(AU92="zníž. prenesená",AG92,0)</f>
        <v>0</v>
      </c>
      <c r="CH92" s="139">
        <f>IF(AU92="nulová",AG92,0)</f>
        <v>0</v>
      </c>
      <c r="CI92" s="24">
        <f>IF(AU92="základná",1,IF(AU92="znížená",2,IF(AU92="zákl. prenesená",4,IF(AU92="zníž. prenesená",5,3))))</f>
        <v>1</v>
      </c>
      <c r="CJ92" s="24">
        <f>IF(AT92="stavebná časť",1,IF(8892="investičná časť",2,3))</f>
        <v>1</v>
      </c>
      <c r="CK92" s="24" t="str">
        <f>IF(D92="Vyplň vlastné","","x")</f>
        <v/>
      </c>
    </row>
    <row r="93" s="1" customFormat="1" ht="19.92" customHeight="1">
      <c r="B93" s="48"/>
      <c r="C93" s="49"/>
      <c r="D93" s="140" t="s">
        <v>90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49"/>
      <c r="AD93" s="49"/>
      <c r="AE93" s="49"/>
      <c r="AF93" s="49"/>
      <c r="AG93" s="134">
        <f>AG87*AS93</f>
        <v>0</v>
      </c>
      <c r="AH93" s="135"/>
      <c r="AI93" s="135"/>
      <c r="AJ93" s="135"/>
      <c r="AK93" s="135"/>
      <c r="AL93" s="135"/>
      <c r="AM93" s="135"/>
      <c r="AN93" s="135">
        <f>AG93+AV93</f>
        <v>0</v>
      </c>
      <c r="AO93" s="135"/>
      <c r="AP93" s="135"/>
      <c r="AQ93" s="50"/>
      <c r="AS93" s="141">
        <v>0</v>
      </c>
      <c r="AT93" s="142" t="s">
        <v>88</v>
      </c>
      <c r="AU93" s="142" t="s">
        <v>42</v>
      </c>
      <c r="AV93" s="143">
        <f>ROUND(IF(AU93="nulová",0,IF(OR(AU93="základná",AU93="zákl. prenesená"),AG93*L31,AG93*L32)),2)</f>
        <v>0</v>
      </c>
      <c r="BV93" s="24" t="s">
        <v>91</v>
      </c>
      <c r="BY93" s="139">
        <f>IF(AU93="základná",AV93,0)</f>
        <v>0</v>
      </c>
      <c r="BZ93" s="139">
        <f>IF(AU93="znížená",AV93,0)</f>
        <v>0</v>
      </c>
      <c r="CA93" s="139">
        <f>IF(AU93="zákl. prenesená",AV93,0)</f>
        <v>0</v>
      </c>
      <c r="CB93" s="139">
        <f>IF(AU93="zníž. prenesená",AV93,0)</f>
        <v>0</v>
      </c>
      <c r="CC93" s="139">
        <f>IF(AU93="nulová",AV93,0)</f>
        <v>0</v>
      </c>
      <c r="CD93" s="139">
        <f>IF(AU93="základná",AG93,0)</f>
        <v>0</v>
      </c>
      <c r="CE93" s="139">
        <f>IF(AU93="znížená",AG93,0)</f>
        <v>0</v>
      </c>
      <c r="CF93" s="139">
        <f>IF(AU93="zákl. prenesená",AG93,0)</f>
        <v>0</v>
      </c>
      <c r="CG93" s="139">
        <f>IF(AU93="zníž. prenesená",AG93,0)</f>
        <v>0</v>
      </c>
      <c r="CH93" s="139">
        <f>IF(AU93="nulová",AG93,0)</f>
        <v>0</v>
      </c>
      <c r="CI93" s="24">
        <f>IF(AU93="základná",1,IF(AU93="znížená",2,IF(AU93="zákl. prenesená",4,IF(AU93="zníž. prenesená",5,3))))</f>
        <v>1</v>
      </c>
      <c r="CJ93" s="24">
        <f>IF(AT93="stavebná časť",1,IF(8893="investičná časť",2,3))</f>
        <v>1</v>
      </c>
      <c r="CK93" s="24" t="str">
        <f>IF(D93="Vyplň vlastné","","x")</f>
        <v/>
      </c>
    </row>
    <row r="94" s="1" customFormat="1" ht="19.92" customHeight="1">
      <c r="B94" s="48"/>
      <c r="C94" s="49"/>
      <c r="D94" s="140" t="s">
        <v>90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49"/>
      <c r="AD94" s="49"/>
      <c r="AE94" s="49"/>
      <c r="AF94" s="49"/>
      <c r="AG94" s="134">
        <f>AG87*AS94</f>
        <v>0</v>
      </c>
      <c r="AH94" s="135"/>
      <c r="AI94" s="135"/>
      <c r="AJ94" s="135"/>
      <c r="AK94" s="135"/>
      <c r="AL94" s="135"/>
      <c r="AM94" s="135"/>
      <c r="AN94" s="135">
        <f>AG94+AV94</f>
        <v>0</v>
      </c>
      <c r="AO94" s="135"/>
      <c r="AP94" s="135"/>
      <c r="AQ94" s="50"/>
      <c r="AS94" s="144">
        <v>0</v>
      </c>
      <c r="AT94" s="145" t="s">
        <v>88</v>
      </c>
      <c r="AU94" s="145" t="s">
        <v>42</v>
      </c>
      <c r="AV94" s="146">
        <f>ROUND(IF(AU94="nulová",0,IF(OR(AU94="základná",AU94="zákl. prenesená"),AG94*L31,AG94*L32)),2)</f>
        <v>0</v>
      </c>
      <c r="BV94" s="24" t="s">
        <v>91</v>
      </c>
      <c r="BY94" s="139">
        <f>IF(AU94="základná",AV94,0)</f>
        <v>0</v>
      </c>
      <c r="BZ94" s="139">
        <f>IF(AU94="znížená",AV94,0)</f>
        <v>0</v>
      </c>
      <c r="CA94" s="139">
        <f>IF(AU94="zákl. prenesená",AV94,0)</f>
        <v>0</v>
      </c>
      <c r="CB94" s="139">
        <f>IF(AU94="zníž. prenesená",AV94,0)</f>
        <v>0</v>
      </c>
      <c r="CC94" s="139">
        <f>IF(AU94="nulová",AV94,0)</f>
        <v>0</v>
      </c>
      <c r="CD94" s="139">
        <f>IF(AU94="základná",AG94,0)</f>
        <v>0</v>
      </c>
      <c r="CE94" s="139">
        <f>IF(AU94="znížená",AG94,0)</f>
        <v>0</v>
      </c>
      <c r="CF94" s="139">
        <f>IF(AU94="zákl. prenesená",AG94,0)</f>
        <v>0</v>
      </c>
      <c r="CG94" s="139">
        <f>IF(AU94="zníž. prenesená",AG94,0)</f>
        <v>0</v>
      </c>
      <c r="CH94" s="139">
        <f>IF(AU94="nulová",AG94,0)</f>
        <v>0</v>
      </c>
      <c r="CI94" s="24">
        <f>IF(AU94="základná",1,IF(AU94="znížená",2,IF(AU94="zákl. prenesená",4,IF(AU94="zníž. prenesená",5,3))))</f>
        <v>1</v>
      </c>
      <c r="CJ94" s="24">
        <f>IF(AT94="stavebná časť",1,IF(8894="investičná časť",2,3))</f>
        <v>1</v>
      </c>
      <c r="CK94" s="24" t="str">
        <f>IF(D94="Vyplň vlastné","","x")</f>
        <v/>
      </c>
    </row>
    <row r="95" s="1" customFormat="1" ht="10.8" customHeight="1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50"/>
    </row>
    <row r="96" s="1" customFormat="1" ht="30" customHeight="1">
      <c r="B96" s="48"/>
      <c r="C96" s="147" t="s">
        <v>92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>
        <f>ROUND(AG87+AG90,2)</f>
        <v>0</v>
      </c>
      <c r="AH96" s="149"/>
      <c r="AI96" s="149"/>
      <c r="AJ96" s="149"/>
      <c r="AK96" s="149"/>
      <c r="AL96" s="149"/>
      <c r="AM96" s="149"/>
      <c r="AN96" s="149">
        <f>AN87+AN90</f>
        <v>0</v>
      </c>
      <c r="AO96" s="149"/>
      <c r="AP96" s="149"/>
      <c r="AQ96" s="50"/>
    </row>
    <row r="97" s="1" customFormat="1" ht="6.96" customHeight="1"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9"/>
    </row>
  </sheetData>
  <sheetProtection sheet="1" formatColumns="0" formatRows="0" objects="1" scenarios="1" spinCount="10" saltValue="Kc4bPn1cI63pPcXPdjHwiOCatMJDyHpPQNGL0E7dfzpbthX1uGd2srE6JSRxVmsS9vcVQryA6HdkjLxUnsR70A==" hashValue="lmbjDtA/bOedBeJjoZFAdPczrd6JOUV8Z8ywiAYsOYJN6IyljW9cLOd6SNb80uB+y8SNgozmb0SEceSmQrSfgw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JablonovePozzbrojnic - Po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0"/>
      <c r="B1" s="15"/>
      <c r="C1" s="15"/>
      <c r="D1" s="16" t="s">
        <v>1</v>
      </c>
      <c r="E1" s="15"/>
      <c r="F1" s="17" t="s">
        <v>93</v>
      </c>
      <c r="G1" s="17"/>
      <c r="H1" s="151" t="s">
        <v>94</v>
      </c>
      <c r="I1" s="151"/>
      <c r="J1" s="151"/>
      <c r="K1" s="151"/>
      <c r="L1" s="17" t="s">
        <v>95</v>
      </c>
      <c r="M1" s="15"/>
      <c r="N1" s="15"/>
      <c r="O1" s="16" t="s">
        <v>96</v>
      </c>
      <c r="P1" s="15"/>
      <c r="Q1" s="15"/>
      <c r="R1" s="15"/>
      <c r="S1" s="17" t="s">
        <v>97</v>
      </c>
      <c r="T1" s="17"/>
      <c r="U1" s="150"/>
      <c r="V1" s="15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79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77</v>
      </c>
    </row>
    <row r="4" ht="36.96" customHeight="1">
      <c r="B4" s="28"/>
      <c r="C4" s="29" t="s">
        <v>98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12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="1" customFormat="1" ht="32.88" customHeight="1">
      <c r="B6" s="48"/>
      <c r="C6" s="49"/>
      <c r="D6" s="37" t="s">
        <v>17</v>
      </c>
      <c r="E6" s="49"/>
      <c r="F6" s="38" t="s">
        <v>18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="1" customFormat="1" ht="14.4" customHeight="1">
      <c r="B7" s="48"/>
      <c r="C7" s="49"/>
      <c r="D7" s="40" t="s">
        <v>19</v>
      </c>
      <c r="E7" s="49"/>
      <c r="F7" s="35" t="s">
        <v>20</v>
      </c>
      <c r="G7" s="49"/>
      <c r="H7" s="49"/>
      <c r="I7" s="49"/>
      <c r="J7" s="49"/>
      <c r="K7" s="49"/>
      <c r="L7" s="49"/>
      <c r="M7" s="40" t="s">
        <v>21</v>
      </c>
      <c r="N7" s="49"/>
      <c r="O7" s="35" t="s">
        <v>20</v>
      </c>
      <c r="P7" s="49"/>
      <c r="Q7" s="49"/>
      <c r="R7" s="50"/>
    </row>
    <row r="8" s="1" customFormat="1" ht="14.4" customHeight="1">
      <c r="B8" s="48"/>
      <c r="C8" s="49"/>
      <c r="D8" s="40" t="s">
        <v>22</v>
      </c>
      <c r="E8" s="49"/>
      <c r="F8" s="35" t="s">
        <v>23</v>
      </c>
      <c r="G8" s="49"/>
      <c r="H8" s="49"/>
      <c r="I8" s="49"/>
      <c r="J8" s="49"/>
      <c r="K8" s="49"/>
      <c r="L8" s="49"/>
      <c r="M8" s="40" t="s">
        <v>24</v>
      </c>
      <c r="N8" s="49"/>
      <c r="O8" s="152" t="str">
        <f>'Rekapitulácia stavby'!AN8</f>
        <v>20.3.2018</v>
      </c>
      <c r="P8" s="92"/>
      <c r="Q8" s="49"/>
      <c r="R8" s="50"/>
    </row>
    <row r="9" s="1" customFormat="1" ht="10.8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="1" customFormat="1" ht="14.4" customHeight="1">
      <c r="B10" s="48"/>
      <c r="C10" s="49"/>
      <c r="D10" s="40" t="s">
        <v>26</v>
      </c>
      <c r="E10" s="49"/>
      <c r="F10" s="49"/>
      <c r="G10" s="49"/>
      <c r="H10" s="49"/>
      <c r="I10" s="49"/>
      <c r="J10" s="49"/>
      <c r="K10" s="49"/>
      <c r="L10" s="49"/>
      <c r="M10" s="40" t="s">
        <v>27</v>
      </c>
      <c r="N10" s="49"/>
      <c r="O10" s="35" t="s">
        <v>20</v>
      </c>
      <c r="P10" s="35"/>
      <c r="Q10" s="49"/>
      <c r="R10" s="50"/>
    </row>
    <row r="11" s="1" customFormat="1" ht="18" customHeight="1">
      <c r="B11" s="48"/>
      <c r="C11" s="49"/>
      <c r="D11" s="49"/>
      <c r="E11" s="35" t="s">
        <v>28</v>
      </c>
      <c r="F11" s="49"/>
      <c r="G11" s="49"/>
      <c r="H11" s="49"/>
      <c r="I11" s="49"/>
      <c r="J11" s="49"/>
      <c r="K11" s="49"/>
      <c r="L11" s="49"/>
      <c r="M11" s="40" t="s">
        <v>29</v>
      </c>
      <c r="N11" s="49"/>
      <c r="O11" s="35" t="s">
        <v>20</v>
      </c>
      <c r="P11" s="35"/>
      <c r="Q11" s="49"/>
      <c r="R11" s="50"/>
    </row>
    <row r="12" s="1" customFormat="1" ht="6.96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="1" customFormat="1" ht="14.4" customHeight="1">
      <c r="B13" s="48"/>
      <c r="C13" s="49"/>
      <c r="D13" s="40" t="s">
        <v>30</v>
      </c>
      <c r="E13" s="49"/>
      <c r="F13" s="49"/>
      <c r="G13" s="49"/>
      <c r="H13" s="49"/>
      <c r="I13" s="49"/>
      <c r="J13" s="49"/>
      <c r="K13" s="49"/>
      <c r="L13" s="49"/>
      <c r="M13" s="40" t="s">
        <v>27</v>
      </c>
      <c r="N13" s="49"/>
      <c r="O13" s="41" t="str">
        <f>IF('Rekapitulácia stavby'!AN13="","",'Rekapitulácia stavby'!AN13)</f>
        <v>Vyplň údaj</v>
      </c>
      <c r="P13" s="35"/>
      <c r="Q13" s="49"/>
      <c r="R13" s="50"/>
    </row>
    <row r="14" s="1" customFormat="1" ht="18" customHeight="1">
      <c r="B14" s="48"/>
      <c r="C14" s="49"/>
      <c r="D14" s="49"/>
      <c r="E14" s="41" t="str">
        <f>IF('Rekapitulácia stavby'!E14="","",'Rekapitulácia stavby'!E14)</f>
        <v>Vyplň údaj</v>
      </c>
      <c r="F14" s="153"/>
      <c r="G14" s="153"/>
      <c r="H14" s="153"/>
      <c r="I14" s="153"/>
      <c r="J14" s="153"/>
      <c r="K14" s="153"/>
      <c r="L14" s="153"/>
      <c r="M14" s="40" t="s">
        <v>29</v>
      </c>
      <c r="N14" s="49"/>
      <c r="O14" s="41" t="str">
        <f>IF('Rekapitulácia stavby'!AN14="","",'Rekapitulácia stavby'!AN14)</f>
        <v>Vyplň údaj</v>
      </c>
      <c r="P14" s="35"/>
      <c r="Q14" s="49"/>
      <c r="R14" s="50"/>
    </row>
    <row r="15" s="1" customFormat="1" ht="6.96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="1" customFormat="1" ht="14.4" customHeight="1">
      <c r="B16" s="48"/>
      <c r="C16" s="49"/>
      <c r="D16" s="40" t="s">
        <v>32</v>
      </c>
      <c r="E16" s="49"/>
      <c r="F16" s="49"/>
      <c r="G16" s="49"/>
      <c r="H16" s="49"/>
      <c r="I16" s="49"/>
      <c r="J16" s="49"/>
      <c r="K16" s="49"/>
      <c r="L16" s="49"/>
      <c r="M16" s="40" t="s">
        <v>27</v>
      </c>
      <c r="N16" s="49"/>
      <c r="O16" s="35" t="str">
        <f>IF('Rekapitulácia stavby'!AN16="","",'Rekapitulácia stavby'!AN16)</f>
        <v/>
      </c>
      <c r="P16" s="35"/>
      <c r="Q16" s="49"/>
      <c r="R16" s="50"/>
    </row>
    <row r="17" s="1" customFormat="1" ht="18" customHeight="1">
      <c r="B17" s="48"/>
      <c r="C17" s="49"/>
      <c r="D17" s="49"/>
      <c r="E17" s="35" t="str">
        <f>IF('Rekapitulácia stavby'!E17="","",'Rekapitulácia stavby'!E17)</f>
        <v xml:space="preserve"> </v>
      </c>
      <c r="F17" s="49"/>
      <c r="G17" s="49"/>
      <c r="H17" s="49"/>
      <c r="I17" s="49"/>
      <c r="J17" s="49"/>
      <c r="K17" s="49"/>
      <c r="L17" s="49"/>
      <c r="M17" s="40" t="s">
        <v>29</v>
      </c>
      <c r="N17" s="49"/>
      <c r="O17" s="35" t="str">
        <f>IF('Rekapitulácia stavby'!AN17="","",'Rekapitulácia stavby'!AN17)</f>
        <v/>
      </c>
      <c r="P17" s="35"/>
      <c r="Q17" s="49"/>
      <c r="R17" s="50"/>
    </row>
    <row r="18" s="1" customFormat="1" ht="6.96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="1" customFormat="1" ht="14.4" customHeight="1">
      <c r="B19" s="48"/>
      <c r="C19" s="49"/>
      <c r="D19" s="40" t="s">
        <v>36</v>
      </c>
      <c r="E19" s="49"/>
      <c r="F19" s="49"/>
      <c r="G19" s="49"/>
      <c r="H19" s="49"/>
      <c r="I19" s="49"/>
      <c r="J19" s="49"/>
      <c r="K19" s="49"/>
      <c r="L19" s="49"/>
      <c r="M19" s="40" t="s">
        <v>27</v>
      </c>
      <c r="N19" s="49"/>
      <c r="O19" s="35" t="str">
        <f>IF('Rekapitulácia stavby'!AN19="","",'Rekapitulácia stavby'!AN19)</f>
        <v/>
      </c>
      <c r="P19" s="35"/>
      <c r="Q19" s="49"/>
      <c r="R19" s="50"/>
    </row>
    <row r="20" s="1" customFormat="1" ht="18" customHeight="1">
      <c r="B20" s="48"/>
      <c r="C20" s="49"/>
      <c r="D20" s="49"/>
      <c r="E20" s="35" t="str">
        <f>IF('Rekapitulácia stavby'!E20="","",'Rekapitulácia stavby'!E20)</f>
        <v xml:space="preserve"> </v>
      </c>
      <c r="F20" s="49"/>
      <c r="G20" s="49"/>
      <c r="H20" s="49"/>
      <c r="I20" s="49"/>
      <c r="J20" s="49"/>
      <c r="K20" s="49"/>
      <c r="L20" s="49"/>
      <c r="M20" s="40" t="s">
        <v>29</v>
      </c>
      <c r="N20" s="49"/>
      <c r="O20" s="35" t="str">
        <f>IF('Rekapitulácia stavby'!AN20="","",'Rekapitulácia stavby'!AN20)</f>
        <v/>
      </c>
      <c r="P20" s="35"/>
      <c r="Q20" s="49"/>
      <c r="R20" s="50"/>
    </row>
    <row r="21" s="1" customFormat="1" ht="6.96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="1" customFormat="1" ht="14.4" customHeight="1">
      <c r="B22" s="48"/>
      <c r="C22" s="49"/>
      <c r="D22" s="40" t="s">
        <v>37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="1" customFormat="1" ht="16.5" customHeight="1">
      <c r="B23" s="48"/>
      <c r="C23" s="49"/>
      <c r="D23" s="49"/>
      <c r="E23" s="44" t="s">
        <v>20</v>
      </c>
      <c r="F23" s="44"/>
      <c r="G23" s="44"/>
      <c r="H23" s="44"/>
      <c r="I23" s="44"/>
      <c r="J23" s="44"/>
      <c r="K23" s="44"/>
      <c r="L23" s="44"/>
      <c r="M23" s="49"/>
      <c r="N23" s="49"/>
      <c r="O23" s="49"/>
      <c r="P23" s="49"/>
      <c r="Q23" s="49"/>
      <c r="R23" s="50"/>
    </row>
    <row r="24" s="1" customFormat="1" ht="6.96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="1" customFormat="1" ht="6.96" customHeight="1">
      <c r="B25" s="48"/>
      <c r="C25" s="4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49"/>
      <c r="R25" s="50"/>
    </row>
    <row r="26" s="1" customFormat="1" ht="14.4" customHeight="1">
      <c r="B26" s="48"/>
      <c r="C26" s="49"/>
      <c r="D26" s="154" t="s">
        <v>99</v>
      </c>
      <c r="E26" s="49"/>
      <c r="F26" s="49"/>
      <c r="G26" s="49"/>
      <c r="H26" s="49"/>
      <c r="I26" s="49"/>
      <c r="J26" s="49"/>
      <c r="K26" s="49"/>
      <c r="L26" s="49"/>
      <c r="M26" s="47">
        <f>N87</f>
        <v>0</v>
      </c>
      <c r="N26" s="47"/>
      <c r="O26" s="47"/>
      <c r="P26" s="47"/>
      <c r="Q26" s="49"/>
      <c r="R26" s="50"/>
    </row>
    <row r="27" s="1" customFormat="1" ht="14.4" customHeight="1">
      <c r="B27" s="48"/>
      <c r="C27" s="49"/>
      <c r="D27" s="46" t="s">
        <v>87</v>
      </c>
      <c r="E27" s="49"/>
      <c r="F27" s="49"/>
      <c r="G27" s="49"/>
      <c r="H27" s="49"/>
      <c r="I27" s="49"/>
      <c r="J27" s="49"/>
      <c r="K27" s="49"/>
      <c r="L27" s="49"/>
      <c r="M27" s="47">
        <f>N113</f>
        <v>0</v>
      </c>
      <c r="N27" s="47"/>
      <c r="O27" s="47"/>
      <c r="P27" s="47"/>
      <c r="Q27" s="49"/>
      <c r="R27" s="50"/>
    </row>
    <row r="28" s="1" customFormat="1" ht="6.96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="1" customFormat="1" ht="25.44" customHeight="1">
      <c r="B29" s="48"/>
      <c r="C29" s="49"/>
      <c r="D29" s="155" t="s">
        <v>40</v>
      </c>
      <c r="E29" s="49"/>
      <c r="F29" s="49"/>
      <c r="G29" s="49"/>
      <c r="H29" s="49"/>
      <c r="I29" s="49"/>
      <c r="J29" s="49"/>
      <c r="K29" s="49"/>
      <c r="L29" s="49"/>
      <c r="M29" s="156">
        <f>ROUND(M26+M27,2)</f>
        <v>0</v>
      </c>
      <c r="N29" s="49"/>
      <c r="O29" s="49"/>
      <c r="P29" s="49"/>
      <c r="Q29" s="49"/>
      <c r="R29" s="50"/>
    </row>
    <row r="30" s="1" customFormat="1" ht="6.96" customHeight="1">
      <c r="B30" s="48"/>
      <c r="C30" s="4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49"/>
      <c r="R30" s="50"/>
    </row>
    <row r="31" s="1" customFormat="1" ht="14.4" customHeight="1">
      <c r="B31" s="48"/>
      <c r="C31" s="49"/>
      <c r="D31" s="56" t="s">
        <v>41</v>
      </c>
      <c r="E31" s="56" t="s">
        <v>42</v>
      </c>
      <c r="F31" s="57">
        <v>0.20000000000000001</v>
      </c>
      <c r="G31" s="157" t="s">
        <v>43</v>
      </c>
      <c r="H31" s="158">
        <f>ROUND((((SUM(BE113:BE120)+SUM(BE137:BE589))+SUM(BE591:BE595))),2)</f>
        <v>0</v>
      </c>
      <c r="I31" s="49"/>
      <c r="J31" s="49"/>
      <c r="K31" s="49"/>
      <c r="L31" s="49"/>
      <c r="M31" s="158">
        <f>ROUND(((ROUND((SUM(BE113:BE120)+SUM(BE137:BE589)), 2)*F31)+SUM(BE591:BE595)*F31),2)</f>
        <v>0</v>
      </c>
      <c r="N31" s="49"/>
      <c r="O31" s="49"/>
      <c r="P31" s="49"/>
      <c r="Q31" s="49"/>
      <c r="R31" s="50"/>
    </row>
    <row r="32" s="1" customFormat="1" ht="14.4" customHeight="1">
      <c r="B32" s="48"/>
      <c r="C32" s="49"/>
      <c r="D32" s="49"/>
      <c r="E32" s="56" t="s">
        <v>44</v>
      </c>
      <c r="F32" s="57">
        <v>0.20000000000000001</v>
      </c>
      <c r="G32" s="157" t="s">
        <v>43</v>
      </c>
      <c r="H32" s="158">
        <f>ROUND((((SUM(BF113:BF120)+SUM(BF137:BF589))+SUM(BF591:BF595))),2)</f>
        <v>0</v>
      </c>
      <c r="I32" s="49"/>
      <c r="J32" s="49"/>
      <c r="K32" s="49"/>
      <c r="L32" s="49"/>
      <c r="M32" s="158">
        <f>ROUND(((ROUND((SUM(BF113:BF120)+SUM(BF137:BF589)), 2)*F32)+SUM(BF591:BF595)*F32),2)</f>
        <v>0</v>
      </c>
      <c r="N32" s="49"/>
      <c r="O32" s="49"/>
      <c r="P32" s="49"/>
      <c r="Q32" s="49"/>
      <c r="R32" s="50"/>
    </row>
    <row r="33" hidden="1" s="1" customFormat="1" ht="14.4" customHeight="1">
      <c r="B33" s="48"/>
      <c r="C33" s="49"/>
      <c r="D33" s="49"/>
      <c r="E33" s="56" t="s">
        <v>45</v>
      </c>
      <c r="F33" s="57">
        <v>0.20000000000000001</v>
      </c>
      <c r="G33" s="157" t="s">
        <v>43</v>
      </c>
      <c r="H33" s="158">
        <f>ROUND((((SUM(BG113:BG120)+SUM(BG137:BG589))+SUM(BG591:BG595))),2)</f>
        <v>0</v>
      </c>
      <c r="I33" s="49"/>
      <c r="J33" s="49"/>
      <c r="K33" s="49"/>
      <c r="L33" s="49"/>
      <c r="M33" s="158">
        <v>0</v>
      </c>
      <c r="N33" s="49"/>
      <c r="O33" s="49"/>
      <c r="P33" s="49"/>
      <c r="Q33" s="49"/>
      <c r="R33" s="50"/>
    </row>
    <row r="34" hidden="1" s="1" customFormat="1" ht="14.4" customHeight="1">
      <c r="B34" s="48"/>
      <c r="C34" s="49"/>
      <c r="D34" s="49"/>
      <c r="E34" s="56" t="s">
        <v>46</v>
      </c>
      <c r="F34" s="57">
        <v>0.20000000000000001</v>
      </c>
      <c r="G34" s="157" t="s">
        <v>43</v>
      </c>
      <c r="H34" s="158">
        <f>ROUND((((SUM(BH113:BH120)+SUM(BH137:BH589))+SUM(BH591:BH595))),2)</f>
        <v>0</v>
      </c>
      <c r="I34" s="49"/>
      <c r="J34" s="49"/>
      <c r="K34" s="49"/>
      <c r="L34" s="49"/>
      <c r="M34" s="158"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47</v>
      </c>
      <c r="F35" s="57">
        <v>0</v>
      </c>
      <c r="G35" s="157" t="s">
        <v>43</v>
      </c>
      <c r="H35" s="158">
        <f>ROUND((((SUM(BI113:BI120)+SUM(BI137:BI589))+SUM(BI591:BI595))),2)</f>
        <v>0</v>
      </c>
      <c r="I35" s="49"/>
      <c r="J35" s="49"/>
      <c r="K35" s="49"/>
      <c r="L35" s="49"/>
      <c r="M35" s="158">
        <v>0</v>
      </c>
      <c r="N35" s="49"/>
      <c r="O35" s="49"/>
      <c r="P35" s="49"/>
      <c r="Q35" s="49"/>
      <c r="R35" s="50"/>
    </row>
    <row r="36" s="1" customFormat="1" ht="6.96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</row>
    <row r="37" s="1" customFormat="1" ht="25.44" customHeight="1">
      <c r="B37" s="48"/>
      <c r="C37" s="148"/>
      <c r="D37" s="159" t="s">
        <v>48</v>
      </c>
      <c r="E37" s="105"/>
      <c r="F37" s="105"/>
      <c r="G37" s="160" t="s">
        <v>49</v>
      </c>
      <c r="H37" s="161" t="s">
        <v>50</v>
      </c>
      <c r="I37" s="105"/>
      <c r="J37" s="105"/>
      <c r="K37" s="105"/>
      <c r="L37" s="162">
        <f>SUM(M29:M35)</f>
        <v>0</v>
      </c>
      <c r="M37" s="162"/>
      <c r="N37" s="162"/>
      <c r="O37" s="162"/>
      <c r="P37" s="163"/>
      <c r="Q37" s="148"/>
      <c r="R37" s="50"/>
    </row>
    <row r="38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1"/>
    </row>
    <row r="41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51</v>
      </c>
      <c r="E50" s="69"/>
      <c r="F50" s="69"/>
      <c r="G50" s="69"/>
      <c r="H50" s="70"/>
      <c r="I50" s="49"/>
      <c r="J50" s="68" t="s">
        <v>52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53</v>
      </c>
      <c r="E59" s="74"/>
      <c r="F59" s="74"/>
      <c r="G59" s="75" t="s">
        <v>54</v>
      </c>
      <c r="H59" s="76"/>
      <c r="I59" s="49"/>
      <c r="J59" s="73" t="s">
        <v>53</v>
      </c>
      <c r="K59" s="74"/>
      <c r="L59" s="74"/>
      <c r="M59" s="74"/>
      <c r="N59" s="75" t="s">
        <v>54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55</v>
      </c>
      <c r="E61" s="69"/>
      <c r="F61" s="69"/>
      <c r="G61" s="69"/>
      <c r="H61" s="70"/>
      <c r="I61" s="49"/>
      <c r="J61" s="68" t="s">
        <v>56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53</v>
      </c>
      <c r="E70" s="74"/>
      <c r="F70" s="74"/>
      <c r="G70" s="75" t="s">
        <v>54</v>
      </c>
      <c r="H70" s="76"/>
      <c r="I70" s="49"/>
      <c r="J70" s="73" t="s">
        <v>53</v>
      </c>
      <c r="K70" s="74"/>
      <c r="L70" s="74"/>
      <c r="M70" s="74"/>
      <c r="N70" s="75" t="s">
        <v>54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</row>
    <row r="76" s="1" customFormat="1" ht="36.96" customHeight="1">
      <c r="B76" s="48"/>
      <c r="C76" s="29" t="s">
        <v>100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67"/>
      <c r="U76" s="167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67"/>
      <c r="U77" s="167"/>
    </row>
    <row r="78" s="1" customFormat="1" ht="36.96" customHeight="1">
      <c r="B78" s="48"/>
      <c r="C78" s="87" t="s">
        <v>17</v>
      </c>
      <c r="D78" s="49"/>
      <c r="E78" s="49"/>
      <c r="F78" s="89" t="str">
        <f>F6</f>
        <v>Požiarna zbrojnica Jablonové-prístavba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0"/>
      <c r="T78" s="167"/>
      <c r="U78" s="167"/>
    </row>
    <row r="79" s="1" customFormat="1" ht="6.96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67"/>
      <c r="U79" s="167"/>
    </row>
    <row r="80" s="1" customFormat="1" ht="18" customHeight="1">
      <c r="B80" s="48"/>
      <c r="C80" s="40" t="s">
        <v>22</v>
      </c>
      <c r="D80" s="49"/>
      <c r="E80" s="49"/>
      <c r="F80" s="35" t="str">
        <f>F8</f>
        <v>Jablonové</v>
      </c>
      <c r="G80" s="49"/>
      <c r="H80" s="49"/>
      <c r="I80" s="49"/>
      <c r="J80" s="49"/>
      <c r="K80" s="40" t="s">
        <v>24</v>
      </c>
      <c r="L80" s="49"/>
      <c r="M80" s="92" t="str">
        <f>IF(O8="","",O8)</f>
        <v>20.3.2018</v>
      </c>
      <c r="N80" s="92"/>
      <c r="O80" s="92"/>
      <c r="P80" s="92"/>
      <c r="Q80" s="49"/>
      <c r="R80" s="50"/>
      <c r="T80" s="167"/>
      <c r="U80" s="167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67"/>
      <c r="U81" s="167"/>
    </row>
    <row r="82" s="1" customFormat="1">
      <c r="B82" s="48"/>
      <c r="C82" s="40" t="s">
        <v>26</v>
      </c>
      <c r="D82" s="49"/>
      <c r="E82" s="49"/>
      <c r="F82" s="35" t="str">
        <f>E11</f>
        <v>Obec Jablonové</v>
      </c>
      <c r="G82" s="49"/>
      <c r="H82" s="49"/>
      <c r="I82" s="49"/>
      <c r="J82" s="49"/>
      <c r="K82" s="40" t="s">
        <v>32</v>
      </c>
      <c r="L82" s="49"/>
      <c r="M82" s="35" t="str">
        <f>E17</f>
        <v xml:space="preserve"> </v>
      </c>
      <c r="N82" s="35"/>
      <c r="O82" s="35"/>
      <c r="P82" s="35"/>
      <c r="Q82" s="35"/>
      <c r="R82" s="50"/>
      <c r="T82" s="167"/>
      <c r="U82" s="167"/>
    </row>
    <row r="83" s="1" customFormat="1" ht="14.4" customHeight="1">
      <c r="B83" s="48"/>
      <c r="C83" s="40" t="s">
        <v>30</v>
      </c>
      <c r="D83" s="49"/>
      <c r="E83" s="49"/>
      <c r="F83" s="35" t="str">
        <f>IF(E14="","",E14)</f>
        <v>Vyplň údaj</v>
      </c>
      <c r="G83" s="49"/>
      <c r="H83" s="49"/>
      <c r="I83" s="49"/>
      <c r="J83" s="49"/>
      <c r="K83" s="40" t="s">
        <v>36</v>
      </c>
      <c r="L83" s="49"/>
      <c r="M83" s="35" t="str">
        <f>E20</f>
        <v xml:space="preserve"> </v>
      </c>
      <c r="N83" s="35"/>
      <c r="O83" s="35"/>
      <c r="P83" s="35"/>
      <c r="Q83" s="35"/>
      <c r="R83" s="50"/>
      <c r="T83" s="167"/>
      <c r="U83" s="167"/>
    </row>
    <row r="84" s="1" customFormat="1" ht="10.32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0"/>
      <c r="T84" s="167"/>
      <c r="U84" s="167"/>
    </row>
    <row r="85" s="1" customFormat="1" ht="29.28" customHeight="1">
      <c r="B85" s="48"/>
      <c r="C85" s="168" t="s">
        <v>101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68" t="s">
        <v>102</v>
      </c>
      <c r="O85" s="148"/>
      <c r="P85" s="148"/>
      <c r="Q85" s="148"/>
      <c r="R85" s="50"/>
      <c r="T85" s="167"/>
      <c r="U85" s="167"/>
    </row>
    <row r="86" s="1" customFormat="1" ht="10.32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67"/>
      <c r="U86" s="167"/>
    </row>
    <row r="87" s="1" customFormat="1" ht="29.28" customHeight="1">
      <c r="B87" s="48"/>
      <c r="C87" s="169" t="s">
        <v>103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15">
        <f>N137</f>
        <v>0</v>
      </c>
      <c r="O87" s="170"/>
      <c r="P87" s="170"/>
      <c r="Q87" s="170"/>
      <c r="R87" s="50"/>
      <c r="T87" s="167"/>
      <c r="U87" s="167"/>
      <c r="AU87" s="24" t="s">
        <v>104</v>
      </c>
    </row>
    <row r="88" s="6" customFormat="1" ht="24.96" customHeight="1">
      <c r="B88" s="171"/>
      <c r="C88" s="172"/>
      <c r="D88" s="173" t="s">
        <v>105</v>
      </c>
      <c r="E88" s="172"/>
      <c r="F88" s="172"/>
      <c r="G88" s="172"/>
      <c r="H88" s="172"/>
      <c r="I88" s="172"/>
      <c r="J88" s="172"/>
      <c r="K88" s="172"/>
      <c r="L88" s="172"/>
      <c r="M88" s="172"/>
      <c r="N88" s="174">
        <f>N138</f>
        <v>0</v>
      </c>
      <c r="O88" s="172"/>
      <c r="P88" s="172"/>
      <c r="Q88" s="172"/>
      <c r="R88" s="175"/>
      <c r="T88" s="176"/>
      <c r="U88" s="176"/>
    </row>
    <row r="89" s="7" customFormat="1" ht="19.92" customHeight="1">
      <c r="B89" s="177"/>
      <c r="C89" s="178"/>
      <c r="D89" s="133" t="s">
        <v>106</v>
      </c>
      <c r="E89" s="178"/>
      <c r="F89" s="178"/>
      <c r="G89" s="178"/>
      <c r="H89" s="178"/>
      <c r="I89" s="178"/>
      <c r="J89" s="178"/>
      <c r="K89" s="178"/>
      <c r="L89" s="178"/>
      <c r="M89" s="178"/>
      <c r="N89" s="135">
        <f>N139</f>
        <v>0</v>
      </c>
      <c r="O89" s="178"/>
      <c r="P89" s="178"/>
      <c r="Q89" s="178"/>
      <c r="R89" s="179"/>
      <c r="T89" s="180"/>
      <c r="U89" s="180"/>
    </row>
    <row r="90" s="7" customFormat="1" ht="19.92" customHeight="1">
      <c r="B90" s="177"/>
      <c r="C90" s="178"/>
      <c r="D90" s="133" t="s">
        <v>107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35">
        <f>N153</f>
        <v>0</v>
      </c>
      <c r="O90" s="178"/>
      <c r="P90" s="178"/>
      <c r="Q90" s="178"/>
      <c r="R90" s="179"/>
      <c r="T90" s="180"/>
      <c r="U90" s="180"/>
    </row>
    <row r="91" s="7" customFormat="1" ht="19.92" customHeight="1">
      <c r="B91" s="177"/>
      <c r="C91" s="178"/>
      <c r="D91" s="133" t="s">
        <v>108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35">
        <f>N158</f>
        <v>0</v>
      </c>
      <c r="O91" s="178"/>
      <c r="P91" s="178"/>
      <c r="Q91" s="178"/>
      <c r="R91" s="179"/>
      <c r="T91" s="180"/>
      <c r="U91" s="180"/>
    </row>
    <row r="92" s="7" customFormat="1" ht="19.92" customHeight="1">
      <c r="B92" s="177"/>
      <c r="C92" s="178"/>
      <c r="D92" s="133" t="s">
        <v>109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35">
        <f>N178</f>
        <v>0</v>
      </c>
      <c r="O92" s="178"/>
      <c r="P92" s="178"/>
      <c r="Q92" s="178"/>
      <c r="R92" s="179"/>
      <c r="T92" s="180"/>
      <c r="U92" s="180"/>
    </row>
    <row r="93" s="7" customFormat="1" ht="19.92" customHeight="1">
      <c r="B93" s="177"/>
      <c r="C93" s="178"/>
      <c r="D93" s="133" t="s">
        <v>110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35">
        <f>N198</f>
        <v>0</v>
      </c>
      <c r="O93" s="178"/>
      <c r="P93" s="178"/>
      <c r="Q93" s="178"/>
      <c r="R93" s="179"/>
      <c r="T93" s="180"/>
      <c r="U93" s="180"/>
    </row>
    <row r="94" s="7" customFormat="1" ht="19.92" customHeight="1">
      <c r="B94" s="177"/>
      <c r="C94" s="178"/>
      <c r="D94" s="133" t="s">
        <v>111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35">
        <f>N272</f>
        <v>0</v>
      </c>
      <c r="O94" s="178"/>
      <c r="P94" s="178"/>
      <c r="Q94" s="178"/>
      <c r="R94" s="179"/>
      <c r="T94" s="180"/>
      <c r="U94" s="180"/>
    </row>
    <row r="95" s="7" customFormat="1" ht="19.92" customHeight="1">
      <c r="B95" s="177"/>
      <c r="C95" s="178"/>
      <c r="D95" s="133" t="s">
        <v>112</v>
      </c>
      <c r="E95" s="178"/>
      <c r="F95" s="178"/>
      <c r="G95" s="178"/>
      <c r="H95" s="178"/>
      <c r="I95" s="178"/>
      <c r="J95" s="178"/>
      <c r="K95" s="178"/>
      <c r="L95" s="178"/>
      <c r="M95" s="178"/>
      <c r="N95" s="135">
        <f>N340</f>
        <v>0</v>
      </c>
      <c r="O95" s="178"/>
      <c r="P95" s="178"/>
      <c r="Q95" s="178"/>
      <c r="R95" s="179"/>
      <c r="T95" s="180"/>
      <c r="U95" s="180"/>
    </row>
    <row r="96" s="6" customFormat="1" ht="24.96" customHeight="1">
      <c r="B96" s="171"/>
      <c r="C96" s="172"/>
      <c r="D96" s="173" t="s">
        <v>113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N342</f>
        <v>0</v>
      </c>
      <c r="O96" s="172"/>
      <c r="P96" s="172"/>
      <c r="Q96" s="172"/>
      <c r="R96" s="175"/>
      <c r="T96" s="176"/>
      <c r="U96" s="176"/>
    </row>
    <row r="97" s="7" customFormat="1" ht="19.92" customHeight="1">
      <c r="B97" s="177"/>
      <c r="C97" s="178"/>
      <c r="D97" s="133" t="s">
        <v>114</v>
      </c>
      <c r="E97" s="178"/>
      <c r="F97" s="178"/>
      <c r="G97" s="178"/>
      <c r="H97" s="178"/>
      <c r="I97" s="178"/>
      <c r="J97" s="178"/>
      <c r="K97" s="178"/>
      <c r="L97" s="178"/>
      <c r="M97" s="178"/>
      <c r="N97" s="135">
        <f>N343</f>
        <v>0</v>
      </c>
      <c r="O97" s="178"/>
      <c r="P97" s="178"/>
      <c r="Q97" s="178"/>
      <c r="R97" s="179"/>
      <c r="T97" s="180"/>
      <c r="U97" s="180"/>
    </row>
    <row r="98" s="7" customFormat="1" ht="19.92" customHeight="1">
      <c r="B98" s="177"/>
      <c r="C98" s="178"/>
      <c r="D98" s="133" t="s">
        <v>115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35">
        <f>N353</f>
        <v>0</v>
      </c>
      <c r="O98" s="178"/>
      <c r="P98" s="178"/>
      <c r="Q98" s="178"/>
      <c r="R98" s="179"/>
      <c r="T98" s="180"/>
      <c r="U98" s="180"/>
    </row>
    <row r="99" s="7" customFormat="1" ht="19.92" customHeight="1">
      <c r="B99" s="177"/>
      <c r="C99" s="178"/>
      <c r="D99" s="133" t="s">
        <v>116</v>
      </c>
      <c r="E99" s="178"/>
      <c r="F99" s="178"/>
      <c r="G99" s="178"/>
      <c r="H99" s="178"/>
      <c r="I99" s="178"/>
      <c r="J99" s="178"/>
      <c r="K99" s="178"/>
      <c r="L99" s="178"/>
      <c r="M99" s="178"/>
      <c r="N99" s="135">
        <f>N365</f>
        <v>0</v>
      </c>
      <c r="O99" s="178"/>
      <c r="P99" s="178"/>
      <c r="Q99" s="178"/>
      <c r="R99" s="179"/>
      <c r="T99" s="180"/>
      <c r="U99" s="180"/>
    </row>
    <row r="100" s="7" customFormat="1" ht="19.92" customHeight="1">
      <c r="B100" s="177"/>
      <c r="C100" s="178"/>
      <c r="D100" s="133" t="s">
        <v>117</v>
      </c>
      <c r="E100" s="178"/>
      <c r="F100" s="178"/>
      <c r="G100" s="178"/>
      <c r="H100" s="178"/>
      <c r="I100" s="178"/>
      <c r="J100" s="178"/>
      <c r="K100" s="178"/>
      <c r="L100" s="178"/>
      <c r="M100" s="178"/>
      <c r="N100" s="135">
        <f>N396</f>
        <v>0</v>
      </c>
      <c r="O100" s="178"/>
      <c r="P100" s="178"/>
      <c r="Q100" s="178"/>
      <c r="R100" s="179"/>
      <c r="T100" s="180"/>
      <c r="U100" s="180"/>
    </row>
    <row r="101" s="7" customFormat="1" ht="19.92" customHeight="1">
      <c r="B101" s="177"/>
      <c r="C101" s="178"/>
      <c r="D101" s="133" t="s">
        <v>118</v>
      </c>
      <c r="E101" s="178"/>
      <c r="F101" s="178"/>
      <c r="G101" s="178"/>
      <c r="H101" s="178"/>
      <c r="I101" s="178"/>
      <c r="J101" s="178"/>
      <c r="K101" s="178"/>
      <c r="L101" s="178"/>
      <c r="M101" s="178"/>
      <c r="N101" s="135">
        <f>N402</f>
        <v>0</v>
      </c>
      <c r="O101" s="178"/>
      <c r="P101" s="178"/>
      <c r="Q101" s="178"/>
      <c r="R101" s="179"/>
      <c r="T101" s="180"/>
      <c r="U101" s="180"/>
    </row>
    <row r="102" s="7" customFormat="1" ht="19.92" customHeight="1">
      <c r="B102" s="177"/>
      <c r="C102" s="178"/>
      <c r="D102" s="133" t="s">
        <v>119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35">
        <f>N431</f>
        <v>0</v>
      </c>
      <c r="O102" s="178"/>
      <c r="P102" s="178"/>
      <c r="Q102" s="178"/>
      <c r="R102" s="179"/>
      <c r="T102" s="180"/>
      <c r="U102" s="180"/>
    </row>
    <row r="103" s="7" customFormat="1" ht="19.92" customHeight="1">
      <c r="B103" s="177"/>
      <c r="C103" s="178"/>
      <c r="D103" s="133" t="s">
        <v>120</v>
      </c>
      <c r="E103" s="178"/>
      <c r="F103" s="178"/>
      <c r="G103" s="178"/>
      <c r="H103" s="178"/>
      <c r="I103" s="178"/>
      <c r="J103" s="178"/>
      <c r="K103" s="178"/>
      <c r="L103" s="178"/>
      <c r="M103" s="178"/>
      <c r="N103" s="135">
        <f>N437</f>
        <v>0</v>
      </c>
      <c r="O103" s="178"/>
      <c r="P103" s="178"/>
      <c r="Q103" s="178"/>
      <c r="R103" s="179"/>
      <c r="T103" s="180"/>
      <c r="U103" s="180"/>
    </row>
    <row r="104" s="7" customFormat="1" ht="19.92" customHeight="1">
      <c r="B104" s="177"/>
      <c r="C104" s="178"/>
      <c r="D104" s="133" t="s">
        <v>121</v>
      </c>
      <c r="E104" s="178"/>
      <c r="F104" s="178"/>
      <c r="G104" s="178"/>
      <c r="H104" s="178"/>
      <c r="I104" s="178"/>
      <c r="J104" s="178"/>
      <c r="K104" s="178"/>
      <c r="L104" s="178"/>
      <c r="M104" s="178"/>
      <c r="N104" s="135">
        <f>N461</f>
        <v>0</v>
      </c>
      <c r="O104" s="178"/>
      <c r="P104" s="178"/>
      <c r="Q104" s="178"/>
      <c r="R104" s="179"/>
      <c r="T104" s="180"/>
      <c r="U104" s="180"/>
    </row>
    <row r="105" s="7" customFormat="1" ht="19.92" customHeight="1">
      <c r="B105" s="177"/>
      <c r="C105" s="178"/>
      <c r="D105" s="133" t="s">
        <v>122</v>
      </c>
      <c r="E105" s="178"/>
      <c r="F105" s="178"/>
      <c r="G105" s="178"/>
      <c r="H105" s="178"/>
      <c r="I105" s="178"/>
      <c r="J105" s="178"/>
      <c r="K105" s="178"/>
      <c r="L105" s="178"/>
      <c r="M105" s="178"/>
      <c r="N105" s="135">
        <f>N469</f>
        <v>0</v>
      </c>
      <c r="O105" s="178"/>
      <c r="P105" s="178"/>
      <c r="Q105" s="178"/>
      <c r="R105" s="179"/>
      <c r="T105" s="180"/>
      <c r="U105" s="180"/>
    </row>
    <row r="106" s="6" customFormat="1" ht="24.96" customHeight="1">
      <c r="B106" s="171"/>
      <c r="C106" s="172"/>
      <c r="D106" s="173" t="s">
        <v>123</v>
      </c>
      <c r="E106" s="172"/>
      <c r="F106" s="172"/>
      <c r="G106" s="172"/>
      <c r="H106" s="172"/>
      <c r="I106" s="172"/>
      <c r="J106" s="172"/>
      <c r="K106" s="172"/>
      <c r="L106" s="172"/>
      <c r="M106" s="172"/>
      <c r="N106" s="174">
        <f>N474</f>
        <v>0</v>
      </c>
      <c r="O106" s="172"/>
      <c r="P106" s="172"/>
      <c r="Q106" s="172"/>
      <c r="R106" s="175"/>
      <c r="T106" s="176"/>
      <c r="U106" s="176"/>
    </row>
    <row r="107" s="7" customFormat="1" ht="19.92" customHeight="1">
      <c r="B107" s="177"/>
      <c r="C107" s="178"/>
      <c r="D107" s="133" t="s">
        <v>124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35">
        <f>N475</f>
        <v>0</v>
      </c>
      <c r="O107" s="178"/>
      <c r="P107" s="178"/>
      <c r="Q107" s="178"/>
      <c r="R107" s="179"/>
      <c r="T107" s="180"/>
      <c r="U107" s="180"/>
    </row>
    <row r="108" s="7" customFormat="1" ht="19.92" customHeight="1">
      <c r="B108" s="177"/>
      <c r="C108" s="178"/>
      <c r="D108" s="133" t="s">
        <v>125</v>
      </c>
      <c r="E108" s="178"/>
      <c r="F108" s="178"/>
      <c r="G108" s="178"/>
      <c r="H108" s="178"/>
      <c r="I108" s="178"/>
      <c r="J108" s="178"/>
      <c r="K108" s="178"/>
      <c r="L108" s="178"/>
      <c r="M108" s="178"/>
      <c r="N108" s="135">
        <f>N581</f>
        <v>0</v>
      </c>
      <c r="O108" s="178"/>
      <c r="P108" s="178"/>
      <c r="Q108" s="178"/>
      <c r="R108" s="179"/>
      <c r="T108" s="180"/>
      <c r="U108" s="180"/>
    </row>
    <row r="109" s="6" customFormat="1" ht="24.96" customHeight="1">
      <c r="B109" s="171"/>
      <c r="C109" s="172"/>
      <c r="D109" s="173" t="s">
        <v>126</v>
      </c>
      <c r="E109" s="172"/>
      <c r="F109" s="172"/>
      <c r="G109" s="172"/>
      <c r="H109" s="172"/>
      <c r="I109" s="172"/>
      <c r="J109" s="172"/>
      <c r="K109" s="172"/>
      <c r="L109" s="172"/>
      <c r="M109" s="172"/>
      <c r="N109" s="174">
        <f>N585</f>
        <v>0</v>
      </c>
      <c r="O109" s="172"/>
      <c r="P109" s="172"/>
      <c r="Q109" s="172"/>
      <c r="R109" s="175"/>
      <c r="T109" s="176"/>
      <c r="U109" s="176"/>
    </row>
    <row r="110" s="6" customFormat="1" ht="24.96" customHeight="1">
      <c r="B110" s="171"/>
      <c r="C110" s="172"/>
      <c r="D110" s="173" t="s">
        <v>127</v>
      </c>
      <c r="E110" s="172"/>
      <c r="F110" s="172"/>
      <c r="G110" s="172"/>
      <c r="H110" s="172"/>
      <c r="I110" s="172"/>
      <c r="J110" s="172"/>
      <c r="K110" s="172"/>
      <c r="L110" s="172"/>
      <c r="M110" s="172"/>
      <c r="N110" s="174">
        <f>N587</f>
        <v>0</v>
      </c>
      <c r="O110" s="172"/>
      <c r="P110" s="172"/>
      <c r="Q110" s="172"/>
      <c r="R110" s="175"/>
      <c r="T110" s="176"/>
      <c r="U110" s="176"/>
    </row>
    <row r="111" s="6" customFormat="1" ht="21.84" customHeight="1">
      <c r="B111" s="171"/>
      <c r="C111" s="172"/>
      <c r="D111" s="173" t="s">
        <v>128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81">
        <f>N590</f>
        <v>0</v>
      </c>
      <c r="O111" s="172"/>
      <c r="P111" s="172"/>
      <c r="Q111" s="172"/>
      <c r="R111" s="175"/>
      <c r="T111" s="176"/>
      <c r="U111" s="176"/>
    </row>
    <row r="112" s="1" customFormat="1" ht="21.84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  <c r="T112" s="167"/>
      <c r="U112" s="167"/>
    </row>
    <row r="113" s="1" customFormat="1" ht="29.28" customHeight="1">
      <c r="B113" s="48"/>
      <c r="C113" s="169" t="s">
        <v>129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170">
        <f>ROUND(N114+N115+N116+N117+N118+N119,2)</f>
        <v>0</v>
      </c>
      <c r="O113" s="182"/>
      <c r="P113" s="182"/>
      <c r="Q113" s="182"/>
      <c r="R113" s="50"/>
      <c r="T113" s="183"/>
      <c r="U113" s="184" t="s">
        <v>41</v>
      </c>
    </row>
    <row r="114" s="1" customFormat="1" ht="18" customHeight="1">
      <c r="B114" s="48"/>
      <c r="C114" s="49"/>
      <c r="D114" s="140" t="s">
        <v>130</v>
      </c>
      <c r="E114" s="133"/>
      <c r="F114" s="133"/>
      <c r="G114" s="133"/>
      <c r="H114" s="133"/>
      <c r="I114" s="49"/>
      <c r="J114" s="49"/>
      <c r="K114" s="49"/>
      <c r="L114" s="49"/>
      <c r="M114" s="49"/>
      <c r="N114" s="134">
        <f>ROUND(N87*T114,2)</f>
        <v>0</v>
      </c>
      <c r="O114" s="135"/>
      <c r="P114" s="135"/>
      <c r="Q114" s="135"/>
      <c r="R114" s="50"/>
      <c r="S114" s="185"/>
      <c r="T114" s="186"/>
      <c r="U114" s="187" t="s">
        <v>44</v>
      </c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8" t="s">
        <v>131</v>
      </c>
      <c r="AZ114" s="185"/>
      <c r="BA114" s="185"/>
      <c r="BB114" s="185"/>
      <c r="BC114" s="185"/>
      <c r="BD114" s="185"/>
      <c r="BE114" s="189">
        <f>IF(U114="základná",N114,0)</f>
        <v>0</v>
      </c>
      <c r="BF114" s="189">
        <f>IF(U114="znížená",N114,0)</f>
        <v>0</v>
      </c>
      <c r="BG114" s="189">
        <f>IF(U114="zákl. prenesená",N114,0)</f>
        <v>0</v>
      </c>
      <c r="BH114" s="189">
        <f>IF(U114="zníž. prenesená",N114,0)</f>
        <v>0</v>
      </c>
      <c r="BI114" s="189">
        <f>IF(U114="nulová",N114,0)</f>
        <v>0</v>
      </c>
      <c r="BJ114" s="188" t="s">
        <v>132</v>
      </c>
      <c r="BK114" s="185"/>
      <c r="BL114" s="185"/>
      <c r="BM114" s="185"/>
    </row>
    <row r="115" s="1" customFormat="1" ht="18" customHeight="1">
      <c r="B115" s="48"/>
      <c r="C115" s="49"/>
      <c r="D115" s="140" t="s">
        <v>133</v>
      </c>
      <c r="E115" s="133"/>
      <c r="F115" s="133"/>
      <c r="G115" s="133"/>
      <c r="H115" s="133"/>
      <c r="I115" s="49"/>
      <c r="J115" s="49"/>
      <c r="K115" s="49"/>
      <c r="L115" s="49"/>
      <c r="M115" s="49"/>
      <c r="N115" s="134">
        <f>ROUND(N87*T115,2)</f>
        <v>0</v>
      </c>
      <c r="O115" s="135"/>
      <c r="P115" s="135"/>
      <c r="Q115" s="135"/>
      <c r="R115" s="50"/>
      <c r="S115" s="185"/>
      <c r="T115" s="186"/>
      <c r="U115" s="187" t="s">
        <v>44</v>
      </c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8" t="s">
        <v>131</v>
      </c>
      <c r="AZ115" s="185"/>
      <c r="BA115" s="185"/>
      <c r="BB115" s="185"/>
      <c r="BC115" s="185"/>
      <c r="BD115" s="185"/>
      <c r="BE115" s="189">
        <f>IF(U115="základná",N115,0)</f>
        <v>0</v>
      </c>
      <c r="BF115" s="189">
        <f>IF(U115="znížená",N115,0)</f>
        <v>0</v>
      </c>
      <c r="BG115" s="189">
        <f>IF(U115="zákl. prenesená",N115,0)</f>
        <v>0</v>
      </c>
      <c r="BH115" s="189">
        <f>IF(U115="zníž. prenesená",N115,0)</f>
        <v>0</v>
      </c>
      <c r="BI115" s="189">
        <f>IF(U115="nulová",N115,0)</f>
        <v>0</v>
      </c>
      <c r="BJ115" s="188" t="s">
        <v>132</v>
      </c>
      <c r="BK115" s="185"/>
      <c r="BL115" s="185"/>
      <c r="BM115" s="185"/>
    </row>
    <row r="116" s="1" customFormat="1" ht="18" customHeight="1">
      <c r="B116" s="48"/>
      <c r="C116" s="49"/>
      <c r="D116" s="140" t="s">
        <v>134</v>
      </c>
      <c r="E116" s="133"/>
      <c r="F116" s="133"/>
      <c r="G116" s="133"/>
      <c r="H116" s="133"/>
      <c r="I116" s="49"/>
      <c r="J116" s="49"/>
      <c r="K116" s="49"/>
      <c r="L116" s="49"/>
      <c r="M116" s="49"/>
      <c r="N116" s="134">
        <f>ROUND(N87*T116,2)</f>
        <v>0</v>
      </c>
      <c r="O116" s="135"/>
      <c r="P116" s="135"/>
      <c r="Q116" s="135"/>
      <c r="R116" s="50"/>
      <c r="S116" s="185"/>
      <c r="T116" s="186"/>
      <c r="U116" s="187" t="s">
        <v>44</v>
      </c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8" t="s">
        <v>131</v>
      </c>
      <c r="AZ116" s="185"/>
      <c r="BA116" s="185"/>
      <c r="BB116" s="185"/>
      <c r="BC116" s="185"/>
      <c r="BD116" s="185"/>
      <c r="BE116" s="189">
        <f>IF(U116="základná",N116,0)</f>
        <v>0</v>
      </c>
      <c r="BF116" s="189">
        <f>IF(U116="znížená",N116,0)</f>
        <v>0</v>
      </c>
      <c r="BG116" s="189">
        <f>IF(U116="zákl. prenesená",N116,0)</f>
        <v>0</v>
      </c>
      <c r="BH116" s="189">
        <f>IF(U116="zníž. prenesená",N116,0)</f>
        <v>0</v>
      </c>
      <c r="BI116" s="189">
        <f>IF(U116="nulová",N116,0)</f>
        <v>0</v>
      </c>
      <c r="BJ116" s="188" t="s">
        <v>132</v>
      </c>
      <c r="BK116" s="185"/>
      <c r="BL116" s="185"/>
      <c r="BM116" s="185"/>
    </row>
    <row r="117" s="1" customFormat="1" ht="18" customHeight="1">
      <c r="B117" s="48"/>
      <c r="C117" s="49"/>
      <c r="D117" s="140" t="s">
        <v>135</v>
      </c>
      <c r="E117" s="133"/>
      <c r="F117" s="133"/>
      <c r="G117" s="133"/>
      <c r="H117" s="133"/>
      <c r="I117" s="49"/>
      <c r="J117" s="49"/>
      <c r="K117" s="49"/>
      <c r="L117" s="49"/>
      <c r="M117" s="49"/>
      <c r="N117" s="134">
        <f>ROUND(N87*T117,2)</f>
        <v>0</v>
      </c>
      <c r="O117" s="135"/>
      <c r="P117" s="135"/>
      <c r="Q117" s="135"/>
      <c r="R117" s="50"/>
      <c r="S117" s="185"/>
      <c r="T117" s="186"/>
      <c r="U117" s="187" t="s">
        <v>44</v>
      </c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8" t="s">
        <v>131</v>
      </c>
      <c r="AZ117" s="185"/>
      <c r="BA117" s="185"/>
      <c r="BB117" s="185"/>
      <c r="BC117" s="185"/>
      <c r="BD117" s="185"/>
      <c r="BE117" s="189">
        <f>IF(U117="základná",N117,0)</f>
        <v>0</v>
      </c>
      <c r="BF117" s="189">
        <f>IF(U117="znížená",N117,0)</f>
        <v>0</v>
      </c>
      <c r="BG117" s="189">
        <f>IF(U117="zákl. prenesená",N117,0)</f>
        <v>0</v>
      </c>
      <c r="BH117" s="189">
        <f>IF(U117="zníž. prenesená",N117,0)</f>
        <v>0</v>
      </c>
      <c r="BI117" s="189">
        <f>IF(U117="nulová",N117,0)</f>
        <v>0</v>
      </c>
      <c r="BJ117" s="188" t="s">
        <v>132</v>
      </c>
      <c r="BK117" s="185"/>
      <c r="BL117" s="185"/>
      <c r="BM117" s="185"/>
    </row>
    <row r="118" s="1" customFormat="1" ht="18" customHeight="1">
      <c r="B118" s="48"/>
      <c r="C118" s="49"/>
      <c r="D118" s="140" t="s">
        <v>136</v>
      </c>
      <c r="E118" s="133"/>
      <c r="F118" s="133"/>
      <c r="G118" s="133"/>
      <c r="H118" s="133"/>
      <c r="I118" s="49"/>
      <c r="J118" s="49"/>
      <c r="K118" s="49"/>
      <c r="L118" s="49"/>
      <c r="M118" s="49"/>
      <c r="N118" s="134">
        <f>ROUND(N87*T118,2)</f>
        <v>0</v>
      </c>
      <c r="O118" s="135"/>
      <c r="P118" s="135"/>
      <c r="Q118" s="135"/>
      <c r="R118" s="50"/>
      <c r="S118" s="185"/>
      <c r="T118" s="186"/>
      <c r="U118" s="187" t="s">
        <v>44</v>
      </c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8" t="s">
        <v>131</v>
      </c>
      <c r="AZ118" s="185"/>
      <c r="BA118" s="185"/>
      <c r="BB118" s="185"/>
      <c r="BC118" s="185"/>
      <c r="BD118" s="185"/>
      <c r="BE118" s="189">
        <f>IF(U118="základná",N118,0)</f>
        <v>0</v>
      </c>
      <c r="BF118" s="189">
        <f>IF(U118="znížená",N118,0)</f>
        <v>0</v>
      </c>
      <c r="BG118" s="189">
        <f>IF(U118="zákl. prenesená",N118,0)</f>
        <v>0</v>
      </c>
      <c r="BH118" s="189">
        <f>IF(U118="zníž. prenesená",N118,0)</f>
        <v>0</v>
      </c>
      <c r="BI118" s="189">
        <f>IF(U118="nulová",N118,0)</f>
        <v>0</v>
      </c>
      <c r="BJ118" s="188" t="s">
        <v>132</v>
      </c>
      <c r="BK118" s="185"/>
      <c r="BL118" s="185"/>
      <c r="BM118" s="185"/>
    </row>
    <row r="119" s="1" customFormat="1" ht="18" customHeight="1">
      <c r="B119" s="48"/>
      <c r="C119" s="49"/>
      <c r="D119" s="133" t="s">
        <v>137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134">
        <f>ROUND(N87*T119,2)</f>
        <v>0</v>
      </c>
      <c r="O119" s="135"/>
      <c r="P119" s="135"/>
      <c r="Q119" s="135"/>
      <c r="R119" s="50"/>
      <c r="S119" s="185"/>
      <c r="T119" s="190"/>
      <c r="U119" s="191" t="s">
        <v>44</v>
      </c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8" t="s">
        <v>138</v>
      </c>
      <c r="AZ119" s="185"/>
      <c r="BA119" s="185"/>
      <c r="BB119" s="185"/>
      <c r="BC119" s="185"/>
      <c r="BD119" s="185"/>
      <c r="BE119" s="189">
        <f>IF(U119="základná",N119,0)</f>
        <v>0</v>
      </c>
      <c r="BF119" s="189">
        <f>IF(U119="znížená",N119,0)</f>
        <v>0</v>
      </c>
      <c r="BG119" s="189">
        <f>IF(U119="zákl. prenesená",N119,0)</f>
        <v>0</v>
      </c>
      <c r="BH119" s="189">
        <f>IF(U119="zníž. prenesená",N119,0)</f>
        <v>0</v>
      </c>
      <c r="BI119" s="189">
        <f>IF(U119="nulová",N119,0)</f>
        <v>0</v>
      </c>
      <c r="BJ119" s="188" t="s">
        <v>132</v>
      </c>
      <c r="BK119" s="185"/>
      <c r="BL119" s="185"/>
      <c r="BM119" s="185"/>
    </row>
    <row r="120" s="1" customForma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  <c r="T120" s="167"/>
      <c r="U120" s="167"/>
    </row>
    <row r="121" s="1" customFormat="1" ht="29.28" customHeight="1">
      <c r="B121" s="48"/>
      <c r="C121" s="147" t="s">
        <v>92</v>
      </c>
      <c r="D121" s="148"/>
      <c r="E121" s="148"/>
      <c r="F121" s="148"/>
      <c r="G121" s="148"/>
      <c r="H121" s="148"/>
      <c r="I121" s="148"/>
      <c r="J121" s="148"/>
      <c r="K121" s="148"/>
      <c r="L121" s="149">
        <f>ROUND(SUM(N87+N113),2)</f>
        <v>0</v>
      </c>
      <c r="M121" s="149"/>
      <c r="N121" s="149"/>
      <c r="O121" s="149"/>
      <c r="P121" s="149"/>
      <c r="Q121" s="149"/>
      <c r="R121" s="50"/>
      <c r="T121" s="167"/>
      <c r="U121" s="167"/>
    </row>
    <row r="122" s="1" customFormat="1" ht="6.96" customHeight="1"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9"/>
      <c r="T122" s="167"/>
      <c r="U122" s="167"/>
    </row>
    <row r="126" s="1" customFormat="1" ht="6.96" customHeight="1">
      <c r="B126" s="80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2"/>
    </row>
    <row r="127" s="1" customFormat="1" ht="36.96" customHeight="1">
      <c r="B127" s="48"/>
      <c r="C127" s="29" t="s">
        <v>139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</row>
    <row r="128" s="1" customFormat="1" ht="6.96" customHeight="1"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50"/>
    </row>
    <row r="129" s="1" customFormat="1" ht="36.96" customHeight="1">
      <c r="B129" s="48"/>
      <c r="C129" s="87" t="s">
        <v>17</v>
      </c>
      <c r="D129" s="49"/>
      <c r="E129" s="49"/>
      <c r="F129" s="89" t="str">
        <f>F6</f>
        <v>Požiarna zbrojnica Jablonové-prístavba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0"/>
    </row>
    <row r="130" s="1" customFormat="1" ht="6.96" customHeight="1"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0"/>
    </row>
    <row r="131" s="1" customFormat="1" ht="18" customHeight="1">
      <c r="B131" s="48"/>
      <c r="C131" s="40" t="s">
        <v>22</v>
      </c>
      <c r="D131" s="49"/>
      <c r="E131" s="49"/>
      <c r="F131" s="35" t="str">
        <f>F8</f>
        <v>Jablonové</v>
      </c>
      <c r="G131" s="49"/>
      <c r="H131" s="49"/>
      <c r="I131" s="49"/>
      <c r="J131" s="49"/>
      <c r="K131" s="40" t="s">
        <v>24</v>
      </c>
      <c r="L131" s="49"/>
      <c r="M131" s="92" t="str">
        <f>IF(O8="","",O8)</f>
        <v>20.3.2018</v>
      </c>
      <c r="N131" s="92"/>
      <c r="O131" s="92"/>
      <c r="P131" s="92"/>
      <c r="Q131" s="49"/>
      <c r="R131" s="50"/>
    </row>
    <row r="132" s="1" customFormat="1" ht="6.96" customHeight="1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s="1" customFormat="1">
      <c r="B133" s="48"/>
      <c r="C133" s="40" t="s">
        <v>26</v>
      </c>
      <c r="D133" s="49"/>
      <c r="E133" s="49"/>
      <c r="F133" s="35" t="str">
        <f>E11</f>
        <v>Obec Jablonové</v>
      </c>
      <c r="G133" s="49"/>
      <c r="H133" s="49"/>
      <c r="I133" s="49"/>
      <c r="J133" s="49"/>
      <c r="K133" s="40" t="s">
        <v>32</v>
      </c>
      <c r="L133" s="49"/>
      <c r="M133" s="35" t="str">
        <f>E17</f>
        <v xml:space="preserve"> </v>
      </c>
      <c r="N133" s="35"/>
      <c r="O133" s="35"/>
      <c r="P133" s="35"/>
      <c r="Q133" s="35"/>
      <c r="R133" s="50"/>
    </row>
    <row r="134" s="1" customFormat="1" ht="14.4" customHeight="1">
      <c r="B134" s="48"/>
      <c r="C134" s="40" t="s">
        <v>30</v>
      </c>
      <c r="D134" s="49"/>
      <c r="E134" s="49"/>
      <c r="F134" s="35" t="str">
        <f>IF(E14="","",E14)</f>
        <v>Vyplň údaj</v>
      </c>
      <c r="G134" s="49"/>
      <c r="H134" s="49"/>
      <c r="I134" s="49"/>
      <c r="J134" s="49"/>
      <c r="K134" s="40" t="s">
        <v>36</v>
      </c>
      <c r="L134" s="49"/>
      <c r="M134" s="35" t="str">
        <f>E20</f>
        <v xml:space="preserve"> </v>
      </c>
      <c r="N134" s="35"/>
      <c r="O134" s="35"/>
      <c r="P134" s="35"/>
      <c r="Q134" s="35"/>
      <c r="R134" s="50"/>
    </row>
    <row r="135" s="1" customFormat="1" ht="10.32" customHeight="1"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0"/>
    </row>
    <row r="136" s="8" customFormat="1" ht="29.28" customHeight="1">
      <c r="B136" s="192"/>
      <c r="C136" s="193" t="s">
        <v>140</v>
      </c>
      <c r="D136" s="194" t="s">
        <v>141</v>
      </c>
      <c r="E136" s="194" t="s">
        <v>59</v>
      </c>
      <c r="F136" s="194" t="s">
        <v>142</v>
      </c>
      <c r="G136" s="194"/>
      <c r="H136" s="194"/>
      <c r="I136" s="194"/>
      <c r="J136" s="194" t="s">
        <v>143</v>
      </c>
      <c r="K136" s="194" t="s">
        <v>144</v>
      </c>
      <c r="L136" s="194" t="s">
        <v>145</v>
      </c>
      <c r="M136" s="194"/>
      <c r="N136" s="194" t="s">
        <v>102</v>
      </c>
      <c r="O136" s="194"/>
      <c r="P136" s="194"/>
      <c r="Q136" s="195"/>
      <c r="R136" s="196"/>
      <c r="T136" s="108" t="s">
        <v>146</v>
      </c>
      <c r="U136" s="109" t="s">
        <v>41</v>
      </c>
      <c r="V136" s="109" t="s">
        <v>147</v>
      </c>
      <c r="W136" s="109" t="s">
        <v>148</v>
      </c>
      <c r="X136" s="109" t="s">
        <v>149</v>
      </c>
      <c r="Y136" s="109" t="s">
        <v>150</v>
      </c>
      <c r="Z136" s="109" t="s">
        <v>151</v>
      </c>
      <c r="AA136" s="110" t="s">
        <v>152</v>
      </c>
    </row>
    <row r="137" s="1" customFormat="1" ht="29.28" customHeight="1">
      <c r="B137" s="48"/>
      <c r="C137" s="112" t="s">
        <v>99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97">
        <f>BK137</f>
        <v>0</v>
      </c>
      <c r="O137" s="198"/>
      <c r="P137" s="198"/>
      <c r="Q137" s="198"/>
      <c r="R137" s="50"/>
      <c r="T137" s="111"/>
      <c r="U137" s="69"/>
      <c r="V137" s="69"/>
      <c r="W137" s="199">
        <f>W138+W342+W474+W585+W587+W590</f>
        <v>0</v>
      </c>
      <c r="X137" s="69"/>
      <c r="Y137" s="199">
        <f>Y138+Y342+Y474+Y585+Y587+Y590</f>
        <v>53.031513189999998</v>
      </c>
      <c r="Z137" s="69"/>
      <c r="AA137" s="200">
        <f>AA138+AA342+AA474+AA585+AA587+AA590</f>
        <v>13.719846800000001</v>
      </c>
      <c r="AT137" s="24" t="s">
        <v>76</v>
      </c>
      <c r="AU137" s="24" t="s">
        <v>104</v>
      </c>
      <c r="BK137" s="201">
        <f>BK138+BK342+BK474+BK585+BK587+BK590</f>
        <v>0</v>
      </c>
    </row>
    <row r="138" s="9" customFormat="1" ht="37.44" customHeight="1">
      <c r="B138" s="202"/>
      <c r="C138" s="203"/>
      <c r="D138" s="204" t="s">
        <v>105</v>
      </c>
      <c r="E138" s="204"/>
      <c r="F138" s="204"/>
      <c r="G138" s="204"/>
      <c r="H138" s="204"/>
      <c r="I138" s="204"/>
      <c r="J138" s="204"/>
      <c r="K138" s="204"/>
      <c r="L138" s="204"/>
      <c r="M138" s="204"/>
      <c r="N138" s="181">
        <f>BK138</f>
        <v>0</v>
      </c>
      <c r="O138" s="205"/>
      <c r="P138" s="205"/>
      <c r="Q138" s="205"/>
      <c r="R138" s="206"/>
      <c r="T138" s="207"/>
      <c r="U138" s="203"/>
      <c r="V138" s="203"/>
      <c r="W138" s="208">
        <f>W139+W153+W158+W178+W198+W272+W340</f>
        <v>0</v>
      </c>
      <c r="X138" s="203"/>
      <c r="Y138" s="208">
        <f>Y139+Y153+Y158+Y178+Y198+Y272+Y340</f>
        <v>48.982271300000001</v>
      </c>
      <c r="Z138" s="203"/>
      <c r="AA138" s="209">
        <f>AA139+AA153+AA158+AA178+AA198+AA272+AA340</f>
        <v>13.389528</v>
      </c>
      <c r="AR138" s="210" t="s">
        <v>82</v>
      </c>
      <c r="AT138" s="211" t="s">
        <v>76</v>
      </c>
      <c r="AU138" s="211" t="s">
        <v>77</v>
      </c>
      <c r="AY138" s="210" t="s">
        <v>153</v>
      </c>
      <c r="BK138" s="212">
        <f>BK139+BK153+BK158+BK178+BK198+BK272+BK340</f>
        <v>0</v>
      </c>
    </row>
    <row r="139" s="9" customFormat="1" ht="19.92" customHeight="1">
      <c r="B139" s="202"/>
      <c r="C139" s="203"/>
      <c r="D139" s="213" t="s">
        <v>106</v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4">
        <f>BK139</f>
        <v>0</v>
      </c>
      <c r="O139" s="215"/>
      <c r="P139" s="215"/>
      <c r="Q139" s="215"/>
      <c r="R139" s="206"/>
      <c r="T139" s="207"/>
      <c r="U139" s="203"/>
      <c r="V139" s="203"/>
      <c r="W139" s="208">
        <f>SUM(W140:W152)</f>
        <v>0</v>
      </c>
      <c r="X139" s="203"/>
      <c r="Y139" s="208">
        <f>SUM(Y140:Y152)</f>
        <v>0</v>
      </c>
      <c r="Z139" s="203"/>
      <c r="AA139" s="209">
        <f>SUM(AA140:AA152)</f>
        <v>11.550000000000001</v>
      </c>
      <c r="AR139" s="210" t="s">
        <v>82</v>
      </c>
      <c r="AT139" s="211" t="s">
        <v>76</v>
      </c>
      <c r="AU139" s="211" t="s">
        <v>82</v>
      </c>
      <c r="AY139" s="210" t="s">
        <v>153</v>
      </c>
      <c r="BK139" s="212">
        <f>SUM(BK140:BK152)</f>
        <v>0</v>
      </c>
    </row>
    <row r="140" s="1" customFormat="1" ht="38.25" customHeight="1">
      <c r="B140" s="48"/>
      <c r="C140" s="216" t="s">
        <v>82</v>
      </c>
      <c r="D140" s="216" t="s">
        <v>154</v>
      </c>
      <c r="E140" s="217" t="s">
        <v>155</v>
      </c>
      <c r="F140" s="218" t="s">
        <v>156</v>
      </c>
      <c r="G140" s="218"/>
      <c r="H140" s="218"/>
      <c r="I140" s="218"/>
      <c r="J140" s="219" t="s">
        <v>157</v>
      </c>
      <c r="K140" s="220">
        <v>30</v>
      </c>
      <c r="L140" s="221">
        <v>0</v>
      </c>
      <c r="M140" s="222"/>
      <c r="N140" s="220">
        <f>ROUND(L140*K140,3)</f>
        <v>0</v>
      </c>
      <c r="O140" s="220"/>
      <c r="P140" s="220"/>
      <c r="Q140" s="220"/>
      <c r="R140" s="50"/>
      <c r="T140" s="223" t="s">
        <v>20</v>
      </c>
      <c r="U140" s="58" t="s">
        <v>44</v>
      </c>
      <c r="V140" s="49"/>
      <c r="W140" s="224">
        <f>V140*K140</f>
        <v>0</v>
      </c>
      <c r="X140" s="224">
        <v>0</v>
      </c>
      <c r="Y140" s="224">
        <f>X140*K140</f>
        <v>0</v>
      </c>
      <c r="Z140" s="224">
        <v>0.16</v>
      </c>
      <c r="AA140" s="225">
        <f>Z140*K140</f>
        <v>4.7999999999999998</v>
      </c>
      <c r="AR140" s="24" t="s">
        <v>158</v>
      </c>
      <c r="AT140" s="24" t="s">
        <v>154</v>
      </c>
      <c r="AU140" s="24" t="s">
        <v>132</v>
      </c>
      <c r="AY140" s="24" t="s">
        <v>153</v>
      </c>
      <c r="BE140" s="139">
        <f>IF(U140="základná",N140,0)</f>
        <v>0</v>
      </c>
      <c r="BF140" s="139">
        <f>IF(U140="znížená",N140,0)</f>
        <v>0</v>
      </c>
      <c r="BG140" s="139">
        <f>IF(U140="zákl. prenesená",N140,0)</f>
        <v>0</v>
      </c>
      <c r="BH140" s="139">
        <f>IF(U140="zníž. prenesená",N140,0)</f>
        <v>0</v>
      </c>
      <c r="BI140" s="139">
        <f>IF(U140="nulová",N140,0)</f>
        <v>0</v>
      </c>
      <c r="BJ140" s="24" t="s">
        <v>132</v>
      </c>
      <c r="BK140" s="226">
        <f>ROUND(L140*K140,3)</f>
        <v>0</v>
      </c>
      <c r="BL140" s="24" t="s">
        <v>158</v>
      </c>
      <c r="BM140" s="24" t="s">
        <v>159</v>
      </c>
    </row>
    <row r="141" s="10" customFormat="1" ht="16.5" customHeight="1">
      <c r="B141" s="227"/>
      <c r="C141" s="228"/>
      <c r="D141" s="228"/>
      <c r="E141" s="229" t="s">
        <v>20</v>
      </c>
      <c r="F141" s="230" t="s">
        <v>160</v>
      </c>
      <c r="G141" s="231"/>
      <c r="H141" s="231"/>
      <c r="I141" s="231"/>
      <c r="J141" s="228"/>
      <c r="K141" s="229" t="s">
        <v>20</v>
      </c>
      <c r="L141" s="228"/>
      <c r="M141" s="228"/>
      <c r="N141" s="228"/>
      <c r="O141" s="228"/>
      <c r="P141" s="228"/>
      <c r="Q141" s="228"/>
      <c r="R141" s="232"/>
      <c r="T141" s="233"/>
      <c r="U141" s="228"/>
      <c r="V141" s="228"/>
      <c r="W141" s="228"/>
      <c r="X141" s="228"/>
      <c r="Y141" s="228"/>
      <c r="Z141" s="228"/>
      <c r="AA141" s="234"/>
      <c r="AT141" s="235" t="s">
        <v>161</v>
      </c>
      <c r="AU141" s="235" t="s">
        <v>132</v>
      </c>
      <c r="AV141" s="10" t="s">
        <v>82</v>
      </c>
      <c r="AW141" s="10" t="s">
        <v>34</v>
      </c>
      <c r="AX141" s="10" t="s">
        <v>77</v>
      </c>
      <c r="AY141" s="235" t="s">
        <v>153</v>
      </c>
    </row>
    <row r="142" s="11" customFormat="1" ht="16.5" customHeight="1">
      <c r="B142" s="236"/>
      <c r="C142" s="237"/>
      <c r="D142" s="237"/>
      <c r="E142" s="238" t="s">
        <v>20</v>
      </c>
      <c r="F142" s="239" t="s">
        <v>162</v>
      </c>
      <c r="G142" s="237"/>
      <c r="H142" s="237"/>
      <c r="I142" s="237"/>
      <c r="J142" s="237"/>
      <c r="K142" s="240">
        <v>30</v>
      </c>
      <c r="L142" s="237"/>
      <c r="M142" s="237"/>
      <c r="N142" s="237"/>
      <c r="O142" s="237"/>
      <c r="P142" s="237"/>
      <c r="Q142" s="237"/>
      <c r="R142" s="241"/>
      <c r="T142" s="242"/>
      <c r="U142" s="237"/>
      <c r="V142" s="237"/>
      <c r="W142" s="237"/>
      <c r="X142" s="237"/>
      <c r="Y142" s="237"/>
      <c r="Z142" s="237"/>
      <c r="AA142" s="243"/>
      <c r="AT142" s="244" t="s">
        <v>161</v>
      </c>
      <c r="AU142" s="244" t="s">
        <v>132</v>
      </c>
      <c r="AV142" s="11" t="s">
        <v>132</v>
      </c>
      <c r="AW142" s="11" t="s">
        <v>34</v>
      </c>
      <c r="AX142" s="11" t="s">
        <v>77</v>
      </c>
      <c r="AY142" s="244" t="s">
        <v>153</v>
      </c>
    </row>
    <row r="143" s="12" customFormat="1" ht="16.5" customHeight="1">
      <c r="B143" s="245"/>
      <c r="C143" s="246"/>
      <c r="D143" s="246"/>
      <c r="E143" s="247" t="s">
        <v>20</v>
      </c>
      <c r="F143" s="248" t="s">
        <v>163</v>
      </c>
      <c r="G143" s="246"/>
      <c r="H143" s="246"/>
      <c r="I143" s="246"/>
      <c r="J143" s="246"/>
      <c r="K143" s="249">
        <v>30</v>
      </c>
      <c r="L143" s="246"/>
      <c r="M143" s="246"/>
      <c r="N143" s="246"/>
      <c r="O143" s="246"/>
      <c r="P143" s="246"/>
      <c r="Q143" s="246"/>
      <c r="R143" s="250"/>
      <c r="T143" s="251"/>
      <c r="U143" s="246"/>
      <c r="V143" s="246"/>
      <c r="W143" s="246"/>
      <c r="X143" s="246"/>
      <c r="Y143" s="246"/>
      <c r="Z143" s="246"/>
      <c r="AA143" s="252"/>
      <c r="AT143" s="253" t="s">
        <v>161</v>
      </c>
      <c r="AU143" s="253" t="s">
        <v>132</v>
      </c>
      <c r="AV143" s="12" t="s">
        <v>158</v>
      </c>
      <c r="AW143" s="12" t="s">
        <v>34</v>
      </c>
      <c r="AX143" s="12" t="s">
        <v>82</v>
      </c>
      <c r="AY143" s="253" t="s">
        <v>153</v>
      </c>
    </row>
    <row r="144" s="1" customFormat="1" ht="38.25" customHeight="1">
      <c r="B144" s="48"/>
      <c r="C144" s="216" t="s">
        <v>132</v>
      </c>
      <c r="D144" s="216" t="s">
        <v>154</v>
      </c>
      <c r="E144" s="217" t="s">
        <v>164</v>
      </c>
      <c r="F144" s="218" t="s">
        <v>165</v>
      </c>
      <c r="G144" s="218"/>
      <c r="H144" s="218"/>
      <c r="I144" s="218"/>
      <c r="J144" s="219" t="s">
        <v>157</v>
      </c>
      <c r="K144" s="220">
        <v>30</v>
      </c>
      <c r="L144" s="221">
        <v>0</v>
      </c>
      <c r="M144" s="222"/>
      <c r="N144" s="220">
        <f>ROUND(L144*K144,3)</f>
        <v>0</v>
      </c>
      <c r="O144" s="220"/>
      <c r="P144" s="220"/>
      <c r="Q144" s="220"/>
      <c r="R144" s="50"/>
      <c r="T144" s="223" t="s">
        <v>20</v>
      </c>
      <c r="U144" s="58" t="s">
        <v>44</v>
      </c>
      <c r="V144" s="49"/>
      <c r="W144" s="224">
        <f>V144*K144</f>
        <v>0</v>
      </c>
      <c r="X144" s="224">
        <v>0</v>
      </c>
      <c r="Y144" s="224">
        <f>X144*K144</f>
        <v>0</v>
      </c>
      <c r="Z144" s="224">
        <v>0.22500000000000001</v>
      </c>
      <c r="AA144" s="225">
        <f>Z144*K144</f>
        <v>6.75</v>
      </c>
      <c r="AR144" s="24" t="s">
        <v>158</v>
      </c>
      <c r="AT144" s="24" t="s">
        <v>154</v>
      </c>
      <c r="AU144" s="24" t="s">
        <v>132</v>
      </c>
      <c r="AY144" s="24" t="s">
        <v>153</v>
      </c>
      <c r="BE144" s="139">
        <f>IF(U144="základná",N144,0)</f>
        <v>0</v>
      </c>
      <c r="BF144" s="139">
        <f>IF(U144="znížená",N144,0)</f>
        <v>0</v>
      </c>
      <c r="BG144" s="139">
        <f>IF(U144="zákl. prenesená",N144,0)</f>
        <v>0</v>
      </c>
      <c r="BH144" s="139">
        <f>IF(U144="zníž. prenesená",N144,0)</f>
        <v>0</v>
      </c>
      <c r="BI144" s="139">
        <f>IF(U144="nulová",N144,0)</f>
        <v>0</v>
      </c>
      <c r="BJ144" s="24" t="s">
        <v>132</v>
      </c>
      <c r="BK144" s="226">
        <f>ROUND(L144*K144,3)</f>
        <v>0</v>
      </c>
      <c r="BL144" s="24" t="s">
        <v>158</v>
      </c>
      <c r="BM144" s="24" t="s">
        <v>166</v>
      </c>
    </row>
    <row r="145" s="10" customFormat="1" ht="16.5" customHeight="1">
      <c r="B145" s="227"/>
      <c r="C145" s="228"/>
      <c r="D145" s="228"/>
      <c r="E145" s="229" t="s">
        <v>20</v>
      </c>
      <c r="F145" s="230" t="s">
        <v>167</v>
      </c>
      <c r="G145" s="231"/>
      <c r="H145" s="231"/>
      <c r="I145" s="231"/>
      <c r="J145" s="228"/>
      <c r="K145" s="229" t="s">
        <v>20</v>
      </c>
      <c r="L145" s="228"/>
      <c r="M145" s="228"/>
      <c r="N145" s="228"/>
      <c r="O145" s="228"/>
      <c r="P145" s="228"/>
      <c r="Q145" s="228"/>
      <c r="R145" s="232"/>
      <c r="T145" s="233"/>
      <c r="U145" s="228"/>
      <c r="V145" s="228"/>
      <c r="W145" s="228"/>
      <c r="X145" s="228"/>
      <c r="Y145" s="228"/>
      <c r="Z145" s="228"/>
      <c r="AA145" s="234"/>
      <c r="AT145" s="235" t="s">
        <v>161</v>
      </c>
      <c r="AU145" s="235" t="s">
        <v>132</v>
      </c>
      <c r="AV145" s="10" t="s">
        <v>82</v>
      </c>
      <c r="AW145" s="10" t="s">
        <v>34</v>
      </c>
      <c r="AX145" s="10" t="s">
        <v>77</v>
      </c>
      <c r="AY145" s="235" t="s">
        <v>153</v>
      </c>
    </row>
    <row r="146" s="11" customFormat="1" ht="16.5" customHeight="1">
      <c r="B146" s="236"/>
      <c r="C146" s="237"/>
      <c r="D146" s="237"/>
      <c r="E146" s="238" t="s">
        <v>20</v>
      </c>
      <c r="F146" s="239" t="s">
        <v>162</v>
      </c>
      <c r="G146" s="237"/>
      <c r="H146" s="237"/>
      <c r="I146" s="237"/>
      <c r="J146" s="237"/>
      <c r="K146" s="240">
        <v>30</v>
      </c>
      <c r="L146" s="237"/>
      <c r="M146" s="237"/>
      <c r="N146" s="237"/>
      <c r="O146" s="237"/>
      <c r="P146" s="237"/>
      <c r="Q146" s="237"/>
      <c r="R146" s="241"/>
      <c r="T146" s="242"/>
      <c r="U146" s="237"/>
      <c r="V146" s="237"/>
      <c r="W146" s="237"/>
      <c r="X146" s="237"/>
      <c r="Y146" s="237"/>
      <c r="Z146" s="237"/>
      <c r="AA146" s="243"/>
      <c r="AT146" s="244" t="s">
        <v>161</v>
      </c>
      <c r="AU146" s="244" t="s">
        <v>132</v>
      </c>
      <c r="AV146" s="11" t="s">
        <v>132</v>
      </c>
      <c r="AW146" s="11" t="s">
        <v>34</v>
      </c>
      <c r="AX146" s="11" t="s">
        <v>77</v>
      </c>
      <c r="AY146" s="244" t="s">
        <v>153</v>
      </c>
    </row>
    <row r="147" s="12" customFormat="1" ht="16.5" customHeight="1">
      <c r="B147" s="245"/>
      <c r="C147" s="246"/>
      <c r="D147" s="246"/>
      <c r="E147" s="247" t="s">
        <v>20</v>
      </c>
      <c r="F147" s="248" t="s">
        <v>163</v>
      </c>
      <c r="G147" s="246"/>
      <c r="H147" s="246"/>
      <c r="I147" s="246"/>
      <c r="J147" s="246"/>
      <c r="K147" s="249">
        <v>30</v>
      </c>
      <c r="L147" s="246"/>
      <c r="M147" s="246"/>
      <c r="N147" s="246"/>
      <c r="O147" s="246"/>
      <c r="P147" s="246"/>
      <c r="Q147" s="246"/>
      <c r="R147" s="250"/>
      <c r="T147" s="251"/>
      <c r="U147" s="246"/>
      <c r="V147" s="246"/>
      <c r="W147" s="246"/>
      <c r="X147" s="246"/>
      <c r="Y147" s="246"/>
      <c r="Z147" s="246"/>
      <c r="AA147" s="252"/>
      <c r="AT147" s="253" t="s">
        <v>161</v>
      </c>
      <c r="AU147" s="253" t="s">
        <v>132</v>
      </c>
      <c r="AV147" s="12" t="s">
        <v>158</v>
      </c>
      <c r="AW147" s="12" t="s">
        <v>34</v>
      </c>
      <c r="AX147" s="12" t="s">
        <v>82</v>
      </c>
      <c r="AY147" s="253" t="s">
        <v>153</v>
      </c>
    </row>
    <row r="148" s="1" customFormat="1" ht="25.5" customHeight="1">
      <c r="B148" s="48"/>
      <c r="C148" s="216" t="s">
        <v>168</v>
      </c>
      <c r="D148" s="216" t="s">
        <v>154</v>
      </c>
      <c r="E148" s="217" t="s">
        <v>169</v>
      </c>
      <c r="F148" s="218" t="s">
        <v>170</v>
      </c>
      <c r="G148" s="218"/>
      <c r="H148" s="218"/>
      <c r="I148" s="218"/>
      <c r="J148" s="219" t="s">
        <v>171</v>
      </c>
      <c r="K148" s="220">
        <v>9.2880000000000003</v>
      </c>
      <c r="L148" s="221">
        <v>0</v>
      </c>
      <c r="M148" s="222"/>
      <c r="N148" s="220">
        <f>ROUND(L148*K148,3)</f>
        <v>0</v>
      </c>
      <c r="O148" s="220"/>
      <c r="P148" s="220"/>
      <c r="Q148" s="220"/>
      <c r="R148" s="50"/>
      <c r="T148" s="223" t="s">
        <v>20</v>
      </c>
      <c r="U148" s="58" t="s">
        <v>44</v>
      </c>
      <c r="V148" s="49"/>
      <c r="W148" s="224">
        <f>V148*K148</f>
        <v>0</v>
      </c>
      <c r="X148" s="224">
        <v>0</v>
      </c>
      <c r="Y148" s="224">
        <f>X148*K148</f>
        <v>0</v>
      </c>
      <c r="Z148" s="224">
        <v>0</v>
      </c>
      <c r="AA148" s="225">
        <f>Z148*K148</f>
        <v>0</v>
      </c>
      <c r="AR148" s="24" t="s">
        <v>158</v>
      </c>
      <c r="AT148" s="24" t="s">
        <v>154</v>
      </c>
      <c r="AU148" s="24" t="s">
        <v>132</v>
      </c>
      <c r="AY148" s="24" t="s">
        <v>153</v>
      </c>
      <c r="BE148" s="139">
        <f>IF(U148="základná",N148,0)</f>
        <v>0</v>
      </c>
      <c r="BF148" s="139">
        <f>IF(U148="znížená",N148,0)</f>
        <v>0</v>
      </c>
      <c r="BG148" s="139">
        <f>IF(U148="zákl. prenesená",N148,0)</f>
        <v>0</v>
      </c>
      <c r="BH148" s="139">
        <f>IF(U148="zníž. prenesená",N148,0)</f>
        <v>0</v>
      </c>
      <c r="BI148" s="139">
        <f>IF(U148="nulová",N148,0)</f>
        <v>0</v>
      </c>
      <c r="BJ148" s="24" t="s">
        <v>132</v>
      </c>
      <c r="BK148" s="226">
        <f>ROUND(L148*K148,3)</f>
        <v>0</v>
      </c>
      <c r="BL148" s="24" t="s">
        <v>158</v>
      </c>
      <c r="BM148" s="24" t="s">
        <v>172</v>
      </c>
    </row>
    <row r="149" s="10" customFormat="1" ht="16.5" customHeight="1">
      <c r="B149" s="227"/>
      <c r="C149" s="228"/>
      <c r="D149" s="228"/>
      <c r="E149" s="229" t="s">
        <v>20</v>
      </c>
      <c r="F149" s="230" t="s">
        <v>173</v>
      </c>
      <c r="G149" s="231"/>
      <c r="H149" s="231"/>
      <c r="I149" s="231"/>
      <c r="J149" s="228"/>
      <c r="K149" s="229" t="s">
        <v>20</v>
      </c>
      <c r="L149" s="228"/>
      <c r="M149" s="228"/>
      <c r="N149" s="228"/>
      <c r="O149" s="228"/>
      <c r="P149" s="228"/>
      <c r="Q149" s="228"/>
      <c r="R149" s="232"/>
      <c r="T149" s="233"/>
      <c r="U149" s="228"/>
      <c r="V149" s="228"/>
      <c r="W149" s="228"/>
      <c r="X149" s="228"/>
      <c r="Y149" s="228"/>
      <c r="Z149" s="228"/>
      <c r="AA149" s="234"/>
      <c r="AT149" s="235" t="s">
        <v>161</v>
      </c>
      <c r="AU149" s="235" t="s">
        <v>132</v>
      </c>
      <c r="AV149" s="10" t="s">
        <v>82</v>
      </c>
      <c r="AW149" s="10" t="s">
        <v>34</v>
      </c>
      <c r="AX149" s="10" t="s">
        <v>77</v>
      </c>
      <c r="AY149" s="235" t="s">
        <v>153</v>
      </c>
    </row>
    <row r="150" s="11" customFormat="1" ht="16.5" customHeight="1">
      <c r="B150" s="236"/>
      <c r="C150" s="237"/>
      <c r="D150" s="237"/>
      <c r="E150" s="238" t="s">
        <v>20</v>
      </c>
      <c r="F150" s="239" t="s">
        <v>174</v>
      </c>
      <c r="G150" s="237"/>
      <c r="H150" s="237"/>
      <c r="I150" s="237"/>
      <c r="J150" s="237"/>
      <c r="K150" s="240">
        <v>9.2880000000000003</v>
      </c>
      <c r="L150" s="237"/>
      <c r="M150" s="237"/>
      <c r="N150" s="237"/>
      <c r="O150" s="237"/>
      <c r="P150" s="237"/>
      <c r="Q150" s="237"/>
      <c r="R150" s="241"/>
      <c r="T150" s="242"/>
      <c r="U150" s="237"/>
      <c r="V150" s="237"/>
      <c r="W150" s="237"/>
      <c r="X150" s="237"/>
      <c r="Y150" s="237"/>
      <c r="Z150" s="237"/>
      <c r="AA150" s="243"/>
      <c r="AT150" s="244" t="s">
        <v>161</v>
      </c>
      <c r="AU150" s="244" t="s">
        <v>132</v>
      </c>
      <c r="AV150" s="11" t="s">
        <v>132</v>
      </c>
      <c r="AW150" s="11" t="s">
        <v>34</v>
      </c>
      <c r="AX150" s="11" t="s">
        <v>77</v>
      </c>
      <c r="AY150" s="244" t="s">
        <v>153</v>
      </c>
    </row>
    <row r="151" s="12" customFormat="1" ht="16.5" customHeight="1">
      <c r="B151" s="245"/>
      <c r="C151" s="246"/>
      <c r="D151" s="246"/>
      <c r="E151" s="247" t="s">
        <v>20</v>
      </c>
      <c r="F151" s="248" t="s">
        <v>163</v>
      </c>
      <c r="G151" s="246"/>
      <c r="H151" s="246"/>
      <c r="I151" s="246"/>
      <c r="J151" s="246"/>
      <c r="K151" s="249">
        <v>9.2880000000000003</v>
      </c>
      <c r="L151" s="246"/>
      <c r="M151" s="246"/>
      <c r="N151" s="246"/>
      <c r="O151" s="246"/>
      <c r="P151" s="246"/>
      <c r="Q151" s="246"/>
      <c r="R151" s="250"/>
      <c r="T151" s="251"/>
      <c r="U151" s="246"/>
      <c r="V151" s="246"/>
      <c r="W151" s="246"/>
      <c r="X151" s="246"/>
      <c r="Y151" s="246"/>
      <c r="Z151" s="246"/>
      <c r="AA151" s="252"/>
      <c r="AT151" s="253" t="s">
        <v>161</v>
      </c>
      <c r="AU151" s="253" t="s">
        <v>132</v>
      </c>
      <c r="AV151" s="12" t="s">
        <v>158</v>
      </c>
      <c r="AW151" s="12" t="s">
        <v>34</v>
      </c>
      <c r="AX151" s="12" t="s">
        <v>82</v>
      </c>
      <c r="AY151" s="253" t="s">
        <v>153</v>
      </c>
    </row>
    <row r="152" s="1" customFormat="1" ht="16.5" customHeight="1">
      <c r="B152" s="48"/>
      <c r="C152" s="216" t="s">
        <v>158</v>
      </c>
      <c r="D152" s="216" t="s">
        <v>154</v>
      </c>
      <c r="E152" s="217" t="s">
        <v>175</v>
      </c>
      <c r="F152" s="218" t="s">
        <v>176</v>
      </c>
      <c r="G152" s="218"/>
      <c r="H152" s="218"/>
      <c r="I152" s="218"/>
      <c r="J152" s="219" t="s">
        <v>171</v>
      </c>
      <c r="K152" s="220">
        <v>9.2880000000000003</v>
      </c>
      <c r="L152" s="221">
        <v>0</v>
      </c>
      <c r="M152" s="222"/>
      <c r="N152" s="220">
        <f>ROUND(L152*K152,3)</f>
        <v>0</v>
      </c>
      <c r="O152" s="220"/>
      <c r="P152" s="220"/>
      <c r="Q152" s="220"/>
      <c r="R152" s="50"/>
      <c r="T152" s="223" t="s">
        <v>20</v>
      </c>
      <c r="U152" s="58" t="s">
        <v>44</v>
      </c>
      <c r="V152" s="49"/>
      <c r="W152" s="224">
        <f>V152*K152</f>
        <v>0</v>
      </c>
      <c r="X152" s="224">
        <v>0</v>
      </c>
      <c r="Y152" s="224">
        <f>X152*K152</f>
        <v>0</v>
      </c>
      <c r="Z152" s="224">
        <v>0</v>
      </c>
      <c r="AA152" s="225">
        <f>Z152*K152</f>
        <v>0</v>
      </c>
      <c r="AR152" s="24" t="s">
        <v>158</v>
      </c>
      <c r="AT152" s="24" t="s">
        <v>154</v>
      </c>
      <c r="AU152" s="24" t="s">
        <v>132</v>
      </c>
      <c r="AY152" s="24" t="s">
        <v>153</v>
      </c>
      <c r="BE152" s="139">
        <f>IF(U152="základná",N152,0)</f>
        <v>0</v>
      </c>
      <c r="BF152" s="139">
        <f>IF(U152="znížená",N152,0)</f>
        <v>0</v>
      </c>
      <c r="BG152" s="139">
        <f>IF(U152="zákl. prenesená",N152,0)</f>
        <v>0</v>
      </c>
      <c r="BH152" s="139">
        <f>IF(U152="zníž. prenesená",N152,0)</f>
        <v>0</v>
      </c>
      <c r="BI152" s="139">
        <f>IF(U152="nulová",N152,0)</f>
        <v>0</v>
      </c>
      <c r="BJ152" s="24" t="s">
        <v>132</v>
      </c>
      <c r="BK152" s="226">
        <f>ROUND(L152*K152,3)</f>
        <v>0</v>
      </c>
      <c r="BL152" s="24" t="s">
        <v>158</v>
      </c>
      <c r="BM152" s="24" t="s">
        <v>177</v>
      </c>
    </row>
    <row r="153" s="9" customFormat="1" ht="29.88" customHeight="1">
      <c r="B153" s="202"/>
      <c r="C153" s="203"/>
      <c r="D153" s="213" t="s">
        <v>107</v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54">
        <f>BK153</f>
        <v>0</v>
      </c>
      <c r="O153" s="255"/>
      <c r="P153" s="255"/>
      <c r="Q153" s="255"/>
      <c r="R153" s="206"/>
      <c r="T153" s="207"/>
      <c r="U153" s="203"/>
      <c r="V153" s="203"/>
      <c r="W153" s="208">
        <f>SUM(W154:W157)</f>
        <v>0</v>
      </c>
      <c r="X153" s="203"/>
      <c r="Y153" s="208">
        <f>SUM(Y154:Y157)</f>
        <v>17.145106200000001</v>
      </c>
      <c r="Z153" s="203"/>
      <c r="AA153" s="209">
        <f>SUM(AA154:AA157)</f>
        <v>0</v>
      </c>
      <c r="AR153" s="210" t="s">
        <v>82</v>
      </c>
      <c r="AT153" s="211" t="s">
        <v>76</v>
      </c>
      <c r="AU153" s="211" t="s">
        <v>82</v>
      </c>
      <c r="AY153" s="210" t="s">
        <v>153</v>
      </c>
      <c r="BK153" s="212">
        <f>SUM(BK154:BK157)</f>
        <v>0</v>
      </c>
    </row>
    <row r="154" s="1" customFormat="1" ht="25.5" customHeight="1">
      <c r="B154" s="48"/>
      <c r="C154" s="216" t="s">
        <v>178</v>
      </c>
      <c r="D154" s="216" t="s">
        <v>154</v>
      </c>
      <c r="E154" s="217" t="s">
        <v>179</v>
      </c>
      <c r="F154" s="218" t="s">
        <v>180</v>
      </c>
      <c r="G154" s="218"/>
      <c r="H154" s="218"/>
      <c r="I154" s="218"/>
      <c r="J154" s="219" t="s">
        <v>171</v>
      </c>
      <c r="K154" s="220">
        <v>7.7400000000000002</v>
      </c>
      <c r="L154" s="221">
        <v>0</v>
      </c>
      <c r="M154" s="222"/>
      <c r="N154" s="220">
        <f>ROUND(L154*K154,3)</f>
        <v>0</v>
      </c>
      <c r="O154" s="220"/>
      <c r="P154" s="220"/>
      <c r="Q154" s="220"/>
      <c r="R154" s="50"/>
      <c r="T154" s="223" t="s">
        <v>20</v>
      </c>
      <c r="U154" s="58" t="s">
        <v>44</v>
      </c>
      <c r="V154" s="49"/>
      <c r="W154" s="224">
        <f>V154*K154</f>
        <v>0</v>
      </c>
      <c r="X154" s="224">
        <v>2.2151299999999998</v>
      </c>
      <c r="Y154" s="224">
        <f>X154*K154</f>
        <v>17.145106200000001</v>
      </c>
      <c r="Z154" s="224">
        <v>0</v>
      </c>
      <c r="AA154" s="225">
        <f>Z154*K154</f>
        <v>0</v>
      </c>
      <c r="AR154" s="24" t="s">
        <v>158</v>
      </c>
      <c r="AT154" s="24" t="s">
        <v>154</v>
      </c>
      <c r="AU154" s="24" t="s">
        <v>132</v>
      </c>
      <c r="AY154" s="24" t="s">
        <v>153</v>
      </c>
      <c r="BE154" s="139">
        <f>IF(U154="základná",N154,0)</f>
        <v>0</v>
      </c>
      <c r="BF154" s="139">
        <f>IF(U154="znížená",N154,0)</f>
        <v>0</v>
      </c>
      <c r="BG154" s="139">
        <f>IF(U154="zákl. prenesená",N154,0)</f>
        <v>0</v>
      </c>
      <c r="BH154" s="139">
        <f>IF(U154="zníž. prenesená",N154,0)</f>
        <v>0</v>
      </c>
      <c r="BI154" s="139">
        <f>IF(U154="nulová",N154,0)</f>
        <v>0</v>
      </c>
      <c r="BJ154" s="24" t="s">
        <v>132</v>
      </c>
      <c r="BK154" s="226">
        <f>ROUND(L154*K154,3)</f>
        <v>0</v>
      </c>
      <c r="BL154" s="24" t="s">
        <v>158</v>
      </c>
      <c r="BM154" s="24" t="s">
        <v>181</v>
      </c>
    </row>
    <row r="155" s="10" customFormat="1" ht="16.5" customHeight="1">
      <c r="B155" s="227"/>
      <c r="C155" s="228"/>
      <c r="D155" s="228"/>
      <c r="E155" s="229" t="s">
        <v>20</v>
      </c>
      <c r="F155" s="230" t="s">
        <v>182</v>
      </c>
      <c r="G155" s="231"/>
      <c r="H155" s="231"/>
      <c r="I155" s="231"/>
      <c r="J155" s="228"/>
      <c r="K155" s="229" t="s">
        <v>20</v>
      </c>
      <c r="L155" s="228"/>
      <c r="M155" s="228"/>
      <c r="N155" s="228"/>
      <c r="O155" s="228"/>
      <c r="P155" s="228"/>
      <c r="Q155" s="228"/>
      <c r="R155" s="232"/>
      <c r="T155" s="233"/>
      <c r="U155" s="228"/>
      <c r="V155" s="228"/>
      <c r="W155" s="228"/>
      <c r="X155" s="228"/>
      <c r="Y155" s="228"/>
      <c r="Z155" s="228"/>
      <c r="AA155" s="234"/>
      <c r="AT155" s="235" t="s">
        <v>161</v>
      </c>
      <c r="AU155" s="235" t="s">
        <v>132</v>
      </c>
      <c r="AV155" s="10" t="s">
        <v>82</v>
      </c>
      <c r="AW155" s="10" t="s">
        <v>34</v>
      </c>
      <c r="AX155" s="10" t="s">
        <v>77</v>
      </c>
      <c r="AY155" s="235" t="s">
        <v>153</v>
      </c>
    </row>
    <row r="156" s="11" customFormat="1" ht="16.5" customHeight="1">
      <c r="B156" s="236"/>
      <c r="C156" s="237"/>
      <c r="D156" s="237"/>
      <c r="E156" s="238" t="s">
        <v>20</v>
      </c>
      <c r="F156" s="239" t="s">
        <v>183</v>
      </c>
      <c r="G156" s="237"/>
      <c r="H156" s="237"/>
      <c r="I156" s="237"/>
      <c r="J156" s="237"/>
      <c r="K156" s="240">
        <v>7.7400000000000002</v>
      </c>
      <c r="L156" s="237"/>
      <c r="M156" s="237"/>
      <c r="N156" s="237"/>
      <c r="O156" s="237"/>
      <c r="P156" s="237"/>
      <c r="Q156" s="237"/>
      <c r="R156" s="241"/>
      <c r="T156" s="242"/>
      <c r="U156" s="237"/>
      <c r="V156" s="237"/>
      <c r="W156" s="237"/>
      <c r="X156" s="237"/>
      <c r="Y156" s="237"/>
      <c r="Z156" s="237"/>
      <c r="AA156" s="243"/>
      <c r="AT156" s="244" t="s">
        <v>161</v>
      </c>
      <c r="AU156" s="244" t="s">
        <v>132</v>
      </c>
      <c r="AV156" s="11" t="s">
        <v>132</v>
      </c>
      <c r="AW156" s="11" t="s">
        <v>34</v>
      </c>
      <c r="AX156" s="11" t="s">
        <v>77</v>
      </c>
      <c r="AY156" s="244" t="s">
        <v>153</v>
      </c>
    </row>
    <row r="157" s="12" customFormat="1" ht="16.5" customHeight="1">
      <c r="B157" s="245"/>
      <c r="C157" s="246"/>
      <c r="D157" s="246"/>
      <c r="E157" s="247" t="s">
        <v>20</v>
      </c>
      <c r="F157" s="248" t="s">
        <v>163</v>
      </c>
      <c r="G157" s="246"/>
      <c r="H157" s="246"/>
      <c r="I157" s="246"/>
      <c r="J157" s="246"/>
      <c r="K157" s="249">
        <v>7.7400000000000002</v>
      </c>
      <c r="L157" s="246"/>
      <c r="M157" s="246"/>
      <c r="N157" s="246"/>
      <c r="O157" s="246"/>
      <c r="P157" s="246"/>
      <c r="Q157" s="246"/>
      <c r="R157" s="250"/>
      <c r="T157" s="251"/>
      <c r="U157" s="246"/>
      <c r="V157" s="246"/>
      <c r="W157" s="246"/>
      <c r="X157" s="246"/>
      <c r="Y157" s="246"/>
      <c r="Z157" s="246"/>
      <c r="AA157" s="252"/>
      <c r="AT157" s="253" t="s">
        <v>161</v>
      </c>
      <c r="AU157" s="253" t="s">
        <v>132</v>
      </c>
      <c r="AV157" s="12" t="s">
        <v>158</v>
      </c>
      <c r="AW157" s="12" t="s">
        <v>34</v>
      </c>
      <c r="AX157" s="12" t="s">
        <v>82</v>
      </c>
      <c r="AY157" s="253" t="s">
        <v>153</v>
      </c>
    </row>
    <row r="158" s="9" customFormat="1" ht="29.88" customHeight="1">
      <c r="B158" s="202"/>
      <c r="C158" s="203"/>
      <c r="D158" s="213" t="s">
        <v>108</v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4">
        <f>BK158</f>
        <v>0</v>
      </c>
      <c r="O158" s="215"/>
      <c r="P158" s="215"/>
      <c r="Q158" s="215"/>
      <c r="R158" s="206"/>
      <c r="T158" s="207"/>
      <c r="U158" s="203"/>
      <c r="V158" s="203"/>
      <c r="W158" s="208">
        <f>SUM(W159:W177)</f>
        <v>0</v>
      </c>
      <c r="X158" s="203"/>
      <c r="Y158" s="208">
        <f>SUM(Y159:Y177)</f>
        <v>8.5698487199999995</v>
      </c>
      <c r="Z158" s="203"/>
      <c r="AA158" s="209">
        <f>SUM(AA159:AA177)</f>
        <v>0</v>
      </c>
      <c r="AR158" s="210" t="s">
        <v>82</v>
      </c>
      <c r="AT158" s="211" t="s">
        <v>76</v>
      </c>
      <c r="AU158" s="211" t="s">
        <v>82</v>
      </c>
      <c r="AY158" s="210" t="s">
        <v>153</v>
      </c>
      <c r="BK158" s="212">
        <f>SUM(BK159:BK177)</f>
        <v>0</v>
      </c>
    </row>
    <row r="159" s="1" customFormat="1" ht="38.25" customHeight="1">
      <c r="B159" s="48"/>
      <c r="C159" s="216" t="s">
        <v>184</v>
      </c>
      <c r="D159" s="216" t="s">
        <v>154</v>
      </c>
      <c r="E159" s="217" t="s">
        <v>185</v>
      </c>
      <c r="F159" s="218" t="s">
        <v>186</v>
      </c>
      <c r="G159" s="218"/>
      <c r="H159" s="218"/>
      <c r="I159" s="218"/>
      <c r="J159" s="219" t="s">
        <v>171</v>
      </c>
      <c r="K159" s="220">
        <v>0.44</v>
      </c>
      <c r="L159" s="221">
        <v>0</v>
      </c>
      <c r="M159" s="222"/>
      <c r="N159" s="220">
        <f>ROUND(L159*K159,3)</f>
        <v>0</v>
      </c>
      <c r="O159" s="220"/>
      <c r="P159" s="220"/>
      <c r="Q159" s="220"/>
      <c r="R159" s="50"/>
      <c r="T159" s="223" t="s">
        <v>20</v>
      </c>
      <c r="U159" s="58" t="s">
        <v>44</v>
      </c>
      <c r="V159" s="49"/>
      <c r="W159" s="224">
        <f>V159*K159</f>
        <v>0</v>
      </c>
      <c r="X159" s="224">
        <v>1.8719600000000001</v>
      </c>
      <c r="Y159" s="224">
        <f>X159*K159</f>
        <v>0.82366240000000002</v>
      </c>
      <c r="Z159" s="224">
        <v>0</v>
      </c>
      <c r="AA159" s="225">
        <f>Z159*K159</f>
        <v>0</v>
      </c>
      <c r="AR159" s="24" t="s">
        <v>158</v>
      </c>
      <c r="AT159" s="24" t="s">
        <v>154</v>
      </c>
      <c r="AU159" s="24" t="s">
        <v>132</v>
      </c>
      <c r="AY159" s="24" t="s">
        <v>153</v>
      </c>
      <c r="BE159" s="139">
        <f>IF(U159="základná",N159,0)</f>
        <v>0</v>
      </c>
      <c r="BF159" s="139">
        <f>IF(U159="znížená",N159,0)</f>
        <v>0</v>
      </c>
      <c r="BG159" s="139">
        <f>IF(U159="zákl. prenesená",N159,0)</f>
        <v>0</v>
      </c>
      <c r="BH159" s="139">
        <f>IF(U159="zníž. prenesená",N159,0)</f>
        <v>0</v>
      </c>
      <c r="BI159" s="139">
        <f>IF(U159="nulová",N159,0)</f>
        <v>0</v>
      </c>
      <c r="BJ159" s="24" t="s">
        <v>132</v>
      </c>
      <c r="BK159" s="226">
        <f>ROUND(L159*K159,3)</f>
        <v>0</v>
      </c>
      <c r="BL159" s="24" t="s">
        <v>158</v>
      </c>
      <c r="BM159" s="24" t="s">
        <v>187</v>
      </c>
    </row>
    <row r="160" s="10" customFormat="1" ht="25.5" customHeight="1">
      <c r="B160" s="227"/>
      <c r="C160" s="228"/>
      <c r="D160" s="228"/>
      <c r="E160" s="229" t="s">
        <v>20</v>
      </c>
      <c r="F160" s="230" t="s">
        <v>188</v>
      </c>
      <c r="G160" s="231"/>
      <c r="H160" s="231"/>
      <c r="I160" s="231"/>
      <c r="J160" s="228"/>
      <c r="K160" s="229" t="s">
        <v>20</v>
      </c>
      <c r="L160" s="228"/>
      <c r="M160" s="228"/>
      <c r="N160" s="228"/>
      <c r="O160" s="228"/>
      <c r="P160" s="228"/>
      <c r="Q160" s="228"/>
      <c r="R160" s="232"/>
      <c r="T160" s="233"/>
      <c r="U160" s="228"/>
      <c r="V160" s="228"/>
      <c r="W160" s="228"/>
      <c r="X160" s="228"/>
      <c r="Y160" s="228"/>
      <c r="Z160" s="228"/>
      <c r="AA160" s="234"/>
      <c r="AT160" s="235" t="s">
        <v>161</v>
      </c>
      <c r="AU160" s="235" t="s">
        <v>132</v>
      </c>
      <c r="AV160" s="10" t="s">
        <v>82</v>
      </c>
      <c r="AW160" s="10" t="s">
        <v>34</v>
      </c>
      <c r="AX160" s="10" t="s">
        <v>77</v>
      </c>
      <c r="AY160" s="235" t="s">
        <v>153</v>
      </c>
    </row>
    <row r="161" s="11" customFormat="1" ht="16.5" customHeight="1">
      <c r="B161" s="236"/>
      <c r="C161" s="237"/>
      <c r="D161" s="237"/>
      <c r="E161" s="238" t="s">
        <v>20</v>
      </c>
      <c r="F161" s="239" t="s">
        <v>189</v>
      </c>
      <c r="G161" s="237"/>
      <c r="H161" s="237"/>
      <c r="I161" s="237"/>
      <c r="J161" s="237"/>
      <c r="K161" s="240">
        <v>0.44</v>
      </c>
      <c r="L161" s="237"/>
      <c r="M161" s="237"/>
      <c r="N161" s="237"/>
      <c r="O161" s="237"/>
      <c r="P161" s="237"/>
      <c r="Q161" s="237"/>
      <c r="R161" s="241"/>
      <c r="T161" s="242"/>
      <c r="U161" s="237"/>
      <c r="V161" s="237"/>
      <c r="W161" s="237"/>
      <c r="X161" s="237"/>
      <c r="Y161" s="237"/>
      <c r="Z161" s="237"/>
      <c r="AA161" s="243"/>
      <c r="AT161" s="244" t="s">
        <v>161</v>
      </c>
      <c r="AU161" s="244" t="s">
        <v>132</v>
      </c>
      <c r="AV161" s="11" t="s">
        <v>132</v>
      </c>
      <c r="AW161" s="11" t="s">
        <v>34</v>
      </c>
      <c r="AX161" s="11" t="s">
        <v>77</v>
      </c>
      <c r="AY161" s="244" t="s">
        <v>153</v>
      </c>
    </row>
    <row r="162" s="12" customFormat="1" ht="16.5" customHeight="1">
      <c r="B162" s="245"/>
      <c r="C162" s="246"/>
      <c r="D162" s="246"/>
      <c r="E162" s="247" t="s">
        <v>20</v>
      </c>
      <c r="F162" s="248" t="s">
        <v>163</v>
      </c>
      <c r="G162" s="246"/>
      <c r="H162" s="246"/>
      <c r="I162" s="246"/>
      <c r="J162" s="246"/>
      <c r="K162" s="249">
        <v>0.44</v>
      </c>
      <c r="L162" s="246"/>
      <c r="M162" s="246"/>
      <c r="N162" s="246"/>
      <c r="O162" s="246"/>
      <c r="P162" s="246"/>
      <c r="Q162" s="246"/>
      <c r="R162" s="250"/>
      <c r="T162" s="251"/>
      <c r="U162" s="246"/>
      <c r="V162" s="246"/>
      <c r="W162" s="246"/>
      <c r="X162" s="246"/>
      <c r="Y162" s="246"/>
      <c r="Z162" s="246"/>
      <c r="AA162" s="252"/>
      <c r="AT162" s="253" t="s">
        <v>161</v>
      </c>
      <c r="AU162" s="253" t="s">
        <v>132</v>
      </c>
      <c r="AV162" s="12" t="s">
        <v>158</v>
      </c>
      <c r="AW162" s="12" t="s">
        <v>34</v>
      </c>
      <c r="AX162" s="12" t="s">
        <v>82</v>
      </c>
      <c r="AY162" s="253" t="s">
        <v>153</v>
      </c>
    </row>
    <row r="163" s="1" customFormat="1" ht="51" customHeight="1">
      <c r="B163" s="48"/>
      <c r="C163" s="216" t="s">
        <v>190</v>
      </c>
      <c r="D163" s="216" t="s">
        <v>154</v>
      </c>
      <c r="E163" s="217" t="s">
        <v>191</v>
      </c>
      <c r="F163" s="218" t="s">
        <v>192</v>
      </c>
      <c r="G163" s="218"/>
      <c r="H163" s="218"/>
      <c r="I163" s="218"/>
      <c r="J163" s="219" t="s">
        <v>171</v>
      </c>
      <c r="K163" s="220">
        <v>14.747999999999999</v>
      </c>
      <c r="L163" s="221">
        <v>0</v>
      </c>
      <c r="M163" s="222"/>
      <c r="N163" s="220">
        <f>ROUND(L163*K163,3)</f>
        <v>0</v>
      </c>
      <c r="O163" s="220"/>
      <c r="P163" s="220"/>
      <c r="Q163" s="220"/>
      <c r="R163" s="50"/>
      <c r="T163" s="223" t="s">
        <v>20</v>
      </c>
      <c r="U163" s="58" t="s">
        <v>44</v>
      </c>
      <c r="V163" s="49"/>
      <c r="W163" s="224">
        <f>V163*K163</f>
        <v>0</v>
      </c>
      <c r="X163" s="224">
        <v>0.48433999999999999</v>
      </c>
      <c r="Y163" s="224">
        <f>X163*K163</f>
        <v>7.1430463199999998</v>
      </c>
      <c r="Z163" s="224">
        <v>0</v>
      </c>
      <c r="AA163" s="225">
        <f>Z163*K163</f>
        <v>0</v>
      </c>
      <c r="AR163" s="24" t="s">
        <v>158</v>
      </c>
      <c r="AT163" s="24" t="s">
        <v>154</v>
      </c>
      <c r="AU163" s="24" t="s">
        <v>132</v>
      </c>
      <c r="AY163" s="24" t="s">
        <v>153</v>
      </c>
      <c r="BE163" s="139">
        <f>IF(U163="základná",N163,0)</f>
        <v>0</v>
      </c>
      <c r="BF163" s="139">
        <f>IF(U163="znížená",N163,0)</f>
        <v>0</v>
      </c>
      <c r="BG163" s="139">
        <f>IF(U163="zákl. prenesená",N163,0)</f>
        <v>0</v>
      </c>
      <c r="BH163" s="139">
        <f>IF(U163="zníž. prenesená",N163,0)</f>
        <v>0</v>
      </c>
      <c r="BI163" s="139">
        <f>IF(U163="nulová",N163,0)</f>
        <v>0</v>
      </c>
      <c r="BJ163" s="24" t="s">
        <v>132</v>
      </c>
      <c r="BK163" s="226">
        <f>ROUND(L163*K163,3)</f>
        <v>0</v>
      </c>
      <c r="BL163" s="24" t="s">
        <v>158</v>
      </c>
      <c r="BM163" s="24" t="s">
        <v>193</v>
      </c>
    </row>
    <row r="164" s="10" customFormat="1" ht="16.5" customHeight="1">
      <c r="B164" s="227"/>
      <c r="C164" s="228"/>
      <c r="D164" s="228"/>
      <c r="E164" s="229" t="s">
        <v>20</v>
      </c>
      <c r="F164" s="230" t="s">
        <v>194</v>
      </c>
      <c r="G164" s="231"/>
      <c r="H164" s="231"/>
      <c r="I164" s="231"/>
      <c r="J164" s="228"/>
      <c r="K164" s="229" t="s">
        <v>20</v>
      </c>
      <c r="L164" s="228"/>
      <c r="M164" s="228"/>
      <c r="N164" s="228"/>
      <c r="O164" s="228"/>
      <c r="P164" s="228"/>
      <c r="Q164" s="228"/>
      <c r="R164" s="232"/>
      <c r="T164" s="233"/>
      <c r="U164" s="228"/>
      <c r="V164" s="228"/>
      <c r="W164" s="228"/>
      <c r="X164" s="228"/>
      <c r="Y164" s="228"/>
      <c r="Z164" s="228"/>
      <c r="AA164" s="234"/>
      <c r="AT164" s="235" t="s">
        <v>161</v>
      </c>
      <c r="AU164" s="235" t="s">
        <v>132</v>
      </c>
      <c r="AV164" s="10" t="s">
        <v>82</v>
      </c>
      <c r="AW164" s="10" t="s">
        <v>34</v>
      </c>
      <c r="AX164" s="10" t="s">
        <v>77</v>
      </c>
      <c r="AY164" s="235" t="s">
        <v>153</v>
      </c>
    </row>
    <row r="165" s="11" customFormat="1" ht="16.5" customHeight="1">
      <c r="B165" s="236"/>
      <c r="C165" s="237"/>
      <c r="D165" s="237"/>
      <c r="E165" s="238" t="s">
        <v>20</v>
      </c>
      <c r="F165" s="239" t="s">
        <v>195</v>
      </c>
      <c r="G165" s="237"/>
      <c r="H165" s="237"/>
      <c r="I165" s="237"/>
      <c r="J165" s="237"/>
      <c r="K165" s="240">
        <v>7.8810000000000002</v>
      </c>
      <c r="L165" s="237"/>
      <c r="M165" s="237"/>
      <c r="N165" s="237"/>
      <c r="O165" s="237"/>
      <c r="P165" s="237"/>
      <c r="Q165" s="237"/>
      <c r="R165" s="241"/>
      <c r="T165" s="242"/>
      <c r="U165" s="237"/>
      <c r="V165" s="237"/>
      <c r="W165" s="237"/>
      <c r="X165" s="237"/>
      <c r="Y165" s="237"/>
      <c r="Z165" s="237"/>
      <c r="AA165" s="243"/>
      <c r="AT165" s="244" t="s">
        <v>161</v>
      </c>
      <c r="AU165" s="244" t="s">
        <v>132</v>
      </c>
      <c r="AV165" s="11" t="s">
        <v>132</v>
      </c>
      <c r="AW165" s="11" t="s">
        <v>34</v>
      </c>
      <c r="AX165" s="11" t="s">
        <v>77</v>
      </c>
      <c r="AY165" s="244" t="s">
        <v>153</v>
      </c>
    </row>
    <row r="166" s="11" customFormat="1" ht="16.5" customHeight="1">
      <c r="B166" s="236"/>
      <c r="C166" s="237"/>
      <c r="D166" s="237"/>
      <c r="E166" s="238" t="s">
        <v>20</v>
      </c>
      <c r="F166" s="239" t="s">
        <v>196</v>
      </c>
      <c r="G166" s="237"/>
      <c r="H166" s="237"/>
      <c r="I166" s="237"/>
      <c r="J166" s="237"/>
      <c r="K166" s="240">
        <v>9.4049999999999994</v>
      </c>
      <c r="L166" s="237"/>
      <c r="M166" s="237"/>
      <c r="N166" s="237"/>
      <c r="O166" s="237"/>
      <c r="P166" s="237"/>
      <c r="Q166" s="237"/>
      <c r="R166" s="241"/>
      <c r="T166" s="242"/>
      <c r="U166" s="237"/>
      <c r="V166" s="237"/>
      <c r="W166" s="237"/>
      <c r="X166" s="237"/>
      <c r="Y166" s="237"/>
      <c r="Z166" s="237"/>
      <c r="AA166" s="243"/>
      <c r="AT166" s="244" t="s">
        <v>161</v>
      </c>
      <c r="AU166" s="244" t="s">
        <v>132</v>
      </c>
      <c r="AV166" s="11" t="s">
        <v>132</v>
      </c>
      <c r="AW166" s="11" t="s">
        <v>34</v>
      </c>
      <c r="AX166" s="11" t="s">
        <v>77</v>
      </c>
      <c r="AY166" s="244" t="s">
        <v>153</v>
      </c>
    </row>
    <row r="167" s="13" customFormat="1" ht="16.5" customHeight="1">
      <c r="B167" s="256"/>
      <c r="C167" s="257"/>
      <c r="D167" s="257"/>
      <c r="E167" s="258" t="s">
        <v>20</v>
      </c>
      <c r="F167" s="259" t="s">
        <v>197</v>
      </c>
      <c r="G167" s="257"/>
      <c r="H167" s="257"/>
      <c r="I167" s="257"/>
      <c r="J167" s="257"/>
      <c r="K167" s="260">
        <v>17.286000000000001</v>
      </c>
      <c r="L167" s="257"/>
      <c r="M167" s="257"/>
      <c r="N167" s="257"/>
      <c r="O167" s="257"/>
      <c r="P167" s="257"/>
      <c r="Q167" s="257"/>
      <c r="R167" s="261"/>
      <c r="T167" s="262"/>
      <c r="U167" s="257"/>
      <c r="V167" s="257"/>
      <c r="W167" s="257"/>
      <c r="X167" s="257"/>
      <c r="Y167" s="257"/>
      <c r="Z167" s="257"/>
      <c r="AA167" s="263"/>
      <c r="AT167" s="264" t="s">
        <v>161</v>
      </c>
      <c r="AU167" s="264" t="s">
        <v>132</v>
      </c>
      <c r="AV167" s="13" t="s">
        <v>168</v>
      </c>
      <c r="AW167" s="13" t="s">
        <v>34</v>
      </c>
      <c r="AX167" s="13" t="s">
        <v>77</v>
      </c>
      <c r="AY167" s="264" t="s">
        <v>153</v>
      </c>
    </row>
    <row r="168" s="10" customFormat="1" ht="16.5" customHeight="1">
      <c r="B168" s="227"/>
      <c r="C168" s="228"/>
      <c r="D168" s="228"/>
      <c r="E168" s="229" t="s">
        <v>20</v>
      </c>
      <c r="F168" s="265" t="s">
        <v>198</v>
      </c>
      <c r="G168" s="228"/>
      <c r="H168" s="228"/>
      <c r="I168" s="228"/>
      <c r="J168" s="228"/>
      <c r="K168" s="229" t="s">
        <v>20</v>
      </c>
      <c r="L168" s="228"/>
      <c r="M168" s="228"/>
      <c r="N168" s="228"/>
      <c r="O168" s="228"/>
      <c r="P168" s="228"/>
      <c r="Q168" s="228"/>
      <c r="R168" s="232"/>
      <c r="T168" s="233"/>
      <c r="U168" s="228"/>
      <c r="V168" s="228"/>
      <c r="W168" s="228"/>
      <c r="X168" s="228"/>
      <c r="Y168" s="228"/>
      <c r="Z168" s="228"/>
      <c r="AA168" s="234"/>
      <c r="AT168" s="235" t="s">
        <v>161</v>
      </c>
      <c r="AU168" s="235" t="s">
        <v>132</v>
      </c>
      <c r="AV168" s="10" t="s">
        <v>82</v>
      </c>
      <c r="AW168" s="10" t="s">
        <v>34</v>
      </c>
      <c r="AX168" s="10" t="s">
        <v>77</v>
      </c>
      <c r="AY168" s="235" t="s">
        <v>153</v>
      </c>
    </row>
    <row r="169" s="11" customFormat="1" ht="16.5" customHeight="1">
      <c r="B169" s="236"/>
      <c r="C169" s="237"/>
      <c r="D169" s="237"/>
      <c r="E169" s="238" t="s">
        <v>20</v>
      </c>
      <c r="F169" s="239" t="s">
        <v>199</v>
      </c>
      <c r="G169" s="237"/>
      <c r="H169" s="237"/>
      <c r="I169" s="237"/>
      <c r="J169" s="237"/>
      <c r="K169" s="240">
        <v>-0.432</v>
      </c>
      <c r="L169" s="237"/>
      <c r="M169" s="237"/>
      <c r="N169" s="237"/>
      <c r="O169" s="237"/>
      <c r="P169" s="237"/>
      <c r="Q169" s="237"/>
      <c r="R169" s="241"/>
      <c r="T169" s="242"/>
      <c r="U169" s="237"/>
      <c r="V169" s="237"/>
      <c r="W169" s="237"/>
      <c r="X169" s="237"/>
      <c r="Y169" s="237"/>
      <c r="Z169" s="237"/>
      <c r="AA169" s="243"/>
      <c r="AT169" s="244" t="s">
        <v>161</v>
      </c>
      <c r="AU169" s="244" t="s">
        <v>132</v>
      </c>
      <c r="AV169" s="11" t="s">
        <v>132</v>
      </c>
      <c r="AW169" s="11" t="s">
        <v>34</v>
      </c>
      <c r="AX169" s="11" t="s">
        <v>77</v>
      </c>
      <c r="AY169" s="244" t="s">
        <v>153</v>
      </c>
    </row>
    <row r="170" s="11" customFormat="1" ht="16.5" customHeight="1">
      <c r="B170" s="236"/>
      <c r="C170" s="237"/>
      <c r="D170" s="237"/>
      <c r="E170" s="238" t="s">
        <v>20</v>
      </c>
      <c r="F170" s="239" t="s">
        <v>200</v>
      </c>
      <c r="G170" s="237"/>
      <c r="H170" s="237"/>
      <c r="I170" s="237"/>
      <c r="J170" s="237"/>
      <c r="K170" s="240">
        <v>-2.1059999999999999</v>
      </c>
      <c r="L170" s="237"/>
      <c r="M170" s="237"/>
      <c r="N170" s="237"/>
      <c r="O170" s="237"/>
      <c r="P170" s="237"/>
      <c r="Q170" s="237"/>
      <c r="R170" s="241"/>
      <c r="T170" s="242"/>
      <c r="U170" s="237"/>
      <c r="V170" s="237"/>
      <c r="W170" s="237"/>
      <c r="X170" s="237"/>
      <c r="Y170" s="237"/>
      <c r="Z170" s="237"/>
      <c r="AA170" s="243"/>
      <c r="AT170" s="244" t="s">
        <v>161</v>
      </c>
      <c r="AU170" s="244" t="s">
        <v>132</v>
      </c>
      <c r="AV170" s="11" t="s">
        <v>132</v>
      </c>
      <c r="AW170" s="11" t="s">
        <v>34</v>
      </c>
      <c r="AX170" s="11" t="s">
        <v>77</v>
      </c>
      <c r="AY170" s="244" t="s">
        <v>153</v>
      </c>
    </row>
    <row r="171" s="13" customFormat="1" ht="16.5" customHeight="1">
      <c r="B171" s="256"/>
      <c r="C171" s="257"/>
      <c r="D171" s="257"/>
      <c r="E171" s="258" t="s">
        <v>20</v>
      </c>
      <c r="F171" s="259" t="s">
        <v>197</v>
      </c>
      <c r="G171" s="257"/>
      <c r="H171" s="257"/>
      <c r="I171" s="257"/>
      <c r="J171" s="257"/>
      <c r="K171" s="260">
        <v>-2.5379999999999998</v>
      </c>
      <c r="L171" s="257"/>
      <c r="M171" s="257"/>
      <c r="N171" s="257"/>
      <c r="O171" s="257"/>
      <c r="P171" s="257"/>
      <c r="Q171" s="257"/>
      <c r="R171" s="261"/>
      <c r="T171" s="262"/>
      <c r="U171" s="257"/>
      <c r="V171" s="257"/>
      <c r="W171" s="257"/>
      <c r="X171" s="257"/>
      <c r="Y171" s="257"/>
      <c r="Z171" s="257"/>
      <c r="AA171" s="263"/>
      <c r="AT171" s="264" t="s">
        <v>161</v>
      </c>
      <c r="AU171" s="264" t="s">
        <v>132</v>
      </c>
      <c r="AV171" s="13" t="s">
        <v>168</v>
      </c>
      <c r="AW171" s="13" t="s">
        <v>34</v>
      </c>
      <c r="AX171" s="13" t="s">
        <v>77</v>
      </c>
      <c r="AY171" s="264" t="s">
        <v>153</v>
      </c>
    </row>
    <row r="172" s="12" customFormat="1" ht="16.5" customHeight="1">
      <c r="B172" s="245"/>
      <c r="C172" s="246"/>
      <c r="D172" s="246"/>
      <c r="E172" s="247" t="s">
        <v>20</v>
      </c>
      <c r="F172" s="248" t="s">
        <v>163</v>
      </c>
      <c r="G172" s="246"/>
      <c r="H172" s="246"/>
      <c r="I172" s="246"/>
      <c r="J172" s="246"/>
      <c r="K172" s="249">
        <v>14.747999999999999</v>
      </c>
      <c r="L172" s="246"/>
      <c r="M172" s="246"/>
      <c r="N172" s="246"/>
      <c r="O172" s="246"/>
      <c r="P172" s="246"/>
      <c r="Q172" s="246"/>
      <c r="R172" s="250"/>
      <c r="T172" s="251"/>
      <c r="U172" s="246"/>
      <c r="V172" s="246"/>
      <c r="W172" s="246"/>
      <c r="X172" s="246"/>
      <c r="Y172" s="246"/>
      <c r="Z172" s="246"/>
      <c r="AA172" s="252"/>
      <c r="AT172" s="253" t="s">
        <v>161</v>
      </c>
      <c r="AU172" s="253" t="s">
        <v>132</v>
      </c>
      <c r="AV172" s="12" t="s">
        <v>158</v>
      </c>
      <c r="AW172" s="12" t="s">
        <v>34</v>
      </c>
      <c r="AX172" s="12" t="s">
        <v>82</v>
      </c>
      <c r="AY172" s="253" t="s">
        <v>153</v>
      </c>
    </row>
    <row r="173" s="1" customFormat="1" ht="25.5" customHeight="1">
      <c r="B173" s="48"/>
      <c r="C173" s="216" t="s">
        <v>201</v>
      </c>
      <c r="D173" s="216" t="s">
        <v>154</v>
      </c>
      <c r="E173" s="217" t="s">
        <v>202</v>
      </c>
      <c r="F173" s="218" t="s">
        <v>203</v>
      </c>
      <c r="G173" s="218"/>
      <c r="H173" s="218"/>
      <c r="I173" s="218"/>
      <c r="J173" s="219" t="s">
        <v>204</v>
      </c>
      <c r="K173" s="220">
        <v>3</v>
      </c>
      <c r="L173" s="221">
        <v>0</v>
      </c>
      <c r="M173" s="222"/>
      <c r="N173" s="220">
        <f>ROUND(L173*K173,3)</f>
        <v>0</v>
      </c>
      <c r="O173" s="220"/>
      <c r="P173" s="220"/>
      <c r="Q173" s="220"/>
      <c r="R173" s="50"/>
      <c r="T173" s="223" t="s">
        <v>20</v>
      </c>
      <c r="U173" s="58" t="s">
        <v>44</v>
      </c>
      <c r="V173" s="49"/>
      <c r="W173" s="224">
        <f>V173*K173</f>
        <v>0</v>
      </c>
      <c r="X173" s="224">
        <v>0.12672</v>
      </c>
      <c r="Y173" s="224">
        <f>X173*K173</f>
        <v>0.38016</v>
      </c>
      <c r="Z173" s="224">
        <v>0</v>
      </c>
      <c r="AA173" s="225">
        <f>Z173*K173</f>
        <v>0</v>
      </c>
      <c r="AR173" s="24" t="s">
        <v>158</v>
      </c>
      <c r="AT173" s="24" t="s">
        <v>154</v>
      </c>
      <c r="AU173" s="24" t="s">
        <v>132</v>
      </c>
      <c r="AY173" s="24" t="s">
        <v>153</v>
      </c>
      <c r="BE173" s="139">
        <f>IF(U173="základná",N173,0)</f>
        <v>0</v>
      </c>
      <c r="BF173" s="139">
        <f>IF(U173="znížená",N173,0)</f>
        <v>0</v>
      </c>
      <c r="BG173" s="139">
        <f>IF(U173="zákl. prenesená",N173,0)</f>
        <v>0</v>
      </c>
      <c r="BH173" s="139">
        <f>IF(U173="zníž. prenesená",N173,0)</f>
        <v>0</v>
      </c>
      <c r="BI173" s="139">
        <f>IF(U173="nulová",N173,0)</f>
        <v>0</v>
      </c>
      <c r="BJ173" s="24" t="s">
        <v>132</v>
      </c>
      <c r="BK173" s="226">
        <f>ROUND(L173*K173,3)</f>
        <v>0</v>
      </c>
      <c r="BL173" s="24" t="s">
        <v>158</v>
      </c>
      <c r="BM173" s="24" t="s">
        <v>205</v>
      </c>
    </row>
    <row r="174" s="1" customFormat="1" ht="25.5" customHeight="1">
      <c r="B174" s="48"/>
      <c r="C174" s="216" t="s">
        <v>206</v>
      </c>
      <c r="D174" s="216" t="s">
        <v>154</v>
      </c>
      <c r="E174" s="217" t="s">
        <v>207</v>
      </c>
      <c r="F174" s="218" t="s">
        <v>208</v>
      </c>
      <c r="G174" s="218"/>
      <c r="H174" s="218"/>
      <c r="I174" s="218"/>
      <c r="J174" s="219" t="s">
        <v>204</v>
      </c>
      <c r="K174" s="220">
        <v>2</v>
      </c>
      <c r="L174" s="221">
        <v>0</v>
      </c>
      <c r="M174" s="222"/>
      <c r="N174" s="220">
        <f>ROUND(L174*K174,3)</f>
        <v>0</v>
      </c>
      <c r="O174" s="220"/>
      <c r="P174" s="220"/>
      <c r="Q174" s="220"/>
      <c r="R174" s="50"/>
      <c r="T174" s="223" t="s">
        <v>20</v>
      </c>
      <c r="U174" s="58" t="s">
        <v>44</v>
      </c>
      <c r="V174" s="49"/>
      <c r="W174" s="224">
        <f>V174*K174</f>
        <v>0</v>
      </c>
      <c r="X174" s="224">
        <v>0.11149000000000001</v>
      </c>
      <c r="Y174" s="224">
        <f>X174*K174</f>
        <v>0.22298000000000001</v>
      </c>
      <c r="Z174" s="224">
        <v>0</v>
      </c>
      <c r="AA174" s="225">
        <f>Z174*K174</f>
        <v>0</v>
      </c>
      <c r="AR174" s="24" t="s">
        <v>158</v>
      </c>
      <c r="AT174" s="24" t="s">
        <v>154</v>
      </c>
      <c r="AU174" s="24" t="s">
        <v>132</v>
      </c>
      <c r="AY174" s="24" t="s">
        <v>153</v>
      </c>
      <c r="BE174" s="139">
        <f>IF(U174="základná",N174,0)</f>
        <v>0</v>
      </c>
      <c r="BF174" s="139">
        <f>IF(U174="znížená",N174,0)</f>
        <v>0</v>
      </c>
      <c r="BG174" s="139">
        <f>IF(U174="zákl. prenesená",N174,0)</f>
        <v>0</v>
      </c>
      <c r="BH174" s="139">
        <f>IF(U174="zníž. prenesená",N174,0)</f>
        <v>0</v>
      </c>
      <c r="BI174" s="139">
        <f>IF(U174="nulová",N174,0)</f>
        <v>0</v>
      </c>
      <c r="BJ174" s="24" t="s">
        <v>132</v>
      </c>
      <c r="BK174" s="226">
        <f>ROUND(L174*K174,3)</f>
        <v>0</v>
      </c>
      <c r="BL174" s="24" t="s">
        <v>158</v>
      </c>
      <c r="BM174" s="24" t="s">
        <v>209</v>
      </c>
    </row>
    <row r="175" s="10" customFormat="1" ht="16.5" customHeight="1">
      <c r="B175" s="227"/>
      <c r="C175" s="228"/>
      <c r="D175" s="228"/>
      <c r="E175" s="229" t="s">
        <v>20</v>
      </c>
      <c r="F175" s="230" t="s">
        <v>210</v>
      </c>
      <c r="G175" s="231"/>
      <c r="H175" s="231"/>
      <c r="I175" s="231"/>
      <c r="J175" s="228"/>
      <c r="K175" s="229" t="s">
        <v>20</v>
      </c>
      <c r="L175" s="228"/>
      <c r="M175" s="228"/>
      <c r="N175" s="228"/>
      <c r="O175" s="228"/>
      <c r="P175" s="228"/>
      <c r="Q175" s="228"/>
      <c r="R175" s="232"/>
      <c r="T175" s="233"/>
      <c r="U175" s="228"/>
      <c r="V175" s="228"/>
      <c r="W175" s="228"/>
      <c r="X175" s="228"/>
      <c r="Y175" s="228"/>
      <c r="Z175" s="228"/>
      <c r="AA175" s="234"/>
      <c r="AT175" s="235" t="s">
        <v>161</v>
      </c>
      <c r="AU175" s="235" t="s">
        <v>132</v>
      </c>
      <c r="AV175" s="10" t="s">
        <v>82</v>
      </c>
      <c r="AW175" s="10" t="s">
        <v>34</v>
      </c>
      <c r="AX175" s="10" t="s">
        <v>77</v>
      </c>
      <c r="AY175" s="235" t="s">
        <v>153</v>
      </c>
    </row>
    <row r="176" s="11" customFormat="1" ht="16.5" customHeight="1">
      <c r="B176" s="236"/>
      <c r="C176" s="237"/>
      <c r="D176" s="237"/>
      <c r="E176" s="238" t="s">
        <v>20</v>
      </c>
      <c r="F176" s="239" t="s">
        <v>132</v>
      </c>
      <c r="G176" s="237"/>
      <c r="H176" s="237"/>
      <c r="I176" s="237"/>
      <c r="J176" s="237"/>
      <c r="K176" s="240">
        <v>2</v>
      </c>
      <c r="L176" s="237"/>
      <c r="M176" s="237"/>
      <c r="N176" s="237"/>
      <c r="O176" s="237"/>
      <c r="P176" s="237"/>
      <c r="Q176" s="237"/>
      <c r="R176" s="241"/>
      <c r="T176" s="242"/>
      <c r="U176" s="237"/>
      <c r="V176" s="237"/>
      <c r="W176" s="237"/>
      <c r="X176" s="237"/>
      <c r="Y176" s="237"/>
      <c r="Z176" s="237"/>
      <c r="AA176" s="243"/>
      <c r="AT176" s="244" t="s">
        <v>161</v>
      </c>
      <c r="AU176" s="244" t="s">
        <v>132</v>
      </c>
      <c r="AV176" s="11" t="s">
        <v>132</v>
      </c>
      <c r="AW176" s="11" t="s">
        <v>34</v>
      </c>
      <c r="AX176" s="11" t="s">
        <v>77</v>
      </c>
      <c r="AY176" s="244" t="s">
        <v>153</v>
      </c>
    </row>
    <row r="177" s="12" customFormat="1" ht="16.5" customHeight="1">
      <c r="B177" s="245"/>
      <c r="C177" s="246"/>
      <c r="D177" s="246"/>
      <c r="E177" s="247" t="s">
        <v>20</v>
      </c>
      <c r="F177" s="248" t="s">
        <v>163</v>
      </c>
      <c r="G177" s="246"/>
      <c r="H177" s="246"/>
      <c r="I177" s="246"/>
      <c r="J177" s="246"/>
      <c r="K177" s="249">
        <v>2</v>
      </c>
      <c r="L177" s="246"/>
      <c r="M177" s="246"/>
      <c r="N177" s="246"/>
      <c r="O177" s="246"/>
      <c r="P177" s="246"/>
      <c r="Q177" s="246"/>
      <c r="R177" s="250"/>
      <c r="T177" s="251"/>
      <c r="U177" s="246"/>
      <c r="V177" s="246"/>
      <c r="W177" s="246"/>
      <c r="X177" s="246"/>
      <c r="Y177" s="246"/>
      <c r="Z177" s="246"/>
      <c r="AA177" s="252"/>
      <c r="AT177" s="253" t="s">
        <v>161</v>
      </c>
      <c r="AU177" s="253" t="s">
        <v>132</v>
      </c>
      <c r="AV177" s="12" t="s">
        <v>158</v>
      </c>
      <c r="AW177" s="12" t="s">
        <v>34</v>
      </c>
      <c r="AX177" s="12" t="s">
        <v>82</v>
      </c>
      <c r="AY177" s="253" t="s">
        <v>153</v>
      </c>
    </row>
    <row r="178" s="9" customFormat="1" ht="29.88" customHeight="1">
      <c r="B178" s="202"/>
      <c r="C178" s="203"/>
      <c r="D178" s="213" t="s">
        <v>109</v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4">
        <f>BK178</f>
        <v>0</v>
      </c>
      <c r="O178" s="215"/>
      <c r="P178" s="215"/>
      <c r="Q178" s="215"/>
      <c r="R178" s="206"/>
      <c r="T178" s="207"/>
      <c r="U178" s="203"/>
      <c r="V178" s="203"/>
      <c r="W178" s="208">
        <f>SUM(W179:W197)</f>
        <v>0</v>
      </c>
      <c r="X178" s="203"/>
      <c r="Y178" s="208">
        <f>SUM(Y179:Y197)</f>
        <v>2.8889286400000005</v>
      </c>
      <c r="Z178" s="203"/>
      <c r="AA178" s="209">
        <f>SUM(AA179:AA197)</f>
        <v>0</v>
      </c>
      <c r="AR178" s="210" t="s">
        <v>82</v>
      </c>
      <c r="AT178" s="211" t="s">
        <v>76</v>
      </c>
      <c r="AU178" s="211" t="s">
        <v>82</v>
      </c>
      <c r="AY178" s="210" t="s">
        <v>153</v>
      </c>
      <c r="BK178" s="212">
        <f>SUM(BK179:BK197)</f>
        <v>0</v>
      </c>
    </row>
    <row r="179" s="1" customFormat="1" ht="25.5" customHeight="1">
      <c r="B179" s="48"/>
      <c r="C179" s="216" t="s">
        <v>211</v>
      </c>
      <c r="D179" s="216" t="s">
        <v>154</v>
      </c>
      <c r="E179" s="217" t="s">
        <v>212</v>
      </c>
      <c r="F179" s="218" t="s">
        <v>213</v>
      </c>
      <c r="G179" s="218"/>
      <c r="H179" s="218"/>
      <c r="I179" s="218"/>
      <c r="J179" s="219" t="s">
        <v>171</v>
      </c>
      <c r="K179" s="220">
        <v>1.2150000000000001</v>
      </c>
      <c r="L179" s="221">
        <v>0</v>
      </c>
      <c r="M179" s="222"/>
      <c r="N179" s="220">
        <f>ROUND(L179*K179,3)</f>
        <v>0</v>
      </c>
      <c r="O179" s="220"/>
      <c r="P179" s="220"/>
      <c r="Q179" s="220"/>
      <c r="R179" s="50"/>
      <c r="T179" s="223" t="s">
        <v>20</v>
      </c>
      <c r="U179" s="58" t="s">
        <v>44</v>
      </c>
      <c r="V179" s="49"/>
      <c r="W179" s="224">
        <f>V179*K179</f>
        <v>0</v>
      </c>
      <c r="X179" s="224">
        <v>2.29698</v>
      </c>
      <c r="Y179" s="224">
        <f>X179*K179</f>
        <v>2.7908307000000003</v>
      </c>
      <c r="Z179" s="224">
        <v>0</v>
      </c>
      <c r="AA179" s="225">
        <f>Z179*K179</f>
        <v>0</v>
      </c>
      <c r="AR179" s="24" t="s">
        <v>158</v>
      </c>
      <c r="AT179" s="24" t="s">
        <v>154</v>
      </c>
      <c r="AU179" s="24" t="s">
        <v>132</v>
      </c>
      <c r="AY179" s="24" t="s">
        <v>153</v>
      </c>
      <c r="BE179" s="139">
        <f>IF(U179="základná",N179,0)</f>
        <v>0</v>
      </c>
      <c r="BF179" s="139">
        <f>IF(U179="znížená",N179,0)</f>
        <v>0</v>
      </c>
      <c r="BG179" s="139">
        <f>IF(U179="zákl. prenesená",N179,0)</f>
        <v>0</v>
      </c>
      <c r="BH179" s="139">
        <f>IF(U179="zníž. prenesená",N179,0)</f>
        <v>0</v>
      </c>
      <c r="BI179" s="139">
        <f>IF(U179="nulová",N179,0)</f>
        <v>0</v>
      </c>
      <c r="BJ179" s="24" t="s">
        <v>132</v>
      </c>
      <c r="BK179" s="226">
        <f>ROUND(L179*K179,3)</f>
        <v>0</v>
      </c>
      <c r="BL179" s="24" t="s">
        <v>158</v>
      </c>
      <c r="BM179" s="24" t="s">
        <v>214</v>
      </c>
    </row>
    <row r="180" s="10" customFormat="1" ht="16.5" customHeight="1">
      <c r="B180" s="227"/>
      <c r="C180" s="228"/>
      <c r="D180" s="228"/>
      <c r="E180" s="229" t="s">
        <v>20</v>
      </c>
      <c r="F180" s="230" t="s">
        <v>215</v>
      </c>
      <c r="G180" s="231"/>
      <c r="H180" s="231"/>
      <c r="I180" s="231"/>
      <c r="J180" s="228"/>
      <c r="K180" s="229" t="s">
        <v>20</v>
      </c>
      <c r="L180" s="228"/>
      <c r="M180" s="228"/>
      <c r="N180" s="228"/>
      <c r="O180" s="228"/>
      <c r="P180" s="228"/>
      <c r="Q180" s="228"/>
      <c r="R180" s="232"/>
      <c r="T180" s="233"/>
      <c r="U180" s="228"/>
      <c r="V180" s="228"/>
      <c r="W180" s="228"/>
      <c r="X180" s="228"/>
      <c r="Y180" s="228"/>
      <c r="Z180" s="228"/>
      <c r="AA180" s="234"/>
      <c r="AT180" s="235" t="s">
        <v>161</v>
      </c>
      <c r="AU180" s="235" t="s">
        <v>132</v>
      </c>
      <c r="AV180" s="10" t="s">
        <v>82</v>
      </c>
      <c r="AW180" s="10" t="s">
        <v>34</v>
      </c>
      <c r="AX180" s="10" t="s">
        <v>77</v>
      </c>
      <c r="AY180" s="235" t="s">
        <v>153</v>
      </c>
    </row>
    <row r="181" s="11" customFormat="1" ht="16.5" customHeight="1">
      <c r="B181" s="236"/>
      <c r="C181" s="237"/>
      <c r="D181" s="237"/>
      <c r="E181" s="238" t="s">
        <v>20</v>
      </c>
      <c r="F181" s="239" t="s">
        <v>216</v>
      </c>
      <c r="G181" s="237"/>
      <c r="H181" s="237"/>
      <c r="I181" s="237"/>
      <c r="J181" s="237"/>
      <c r="K181" s="240">
        <v>1.2150000000000001</v>
      </c>
      <c r="L181" s="237"/>
      <c r="M181" s="237"/>
      <c r="N181" s="237"/>
      <c r="O181" s="237"/>
      <c r="P181" s="237"/>
      <c r="Q181" s="237"/>
      <c r="R181" s="241"/>
      <c r="T181" s="242"/>
      <c r="U181" s="237"/>
      <c r="V181" s="237"/>
      <c r="W181" s="237"/>
      <c r="X181" s="237"/>
      <c r="Y181" s="237"/>
      <c r="Z181" s="237"/>
      <c r="AA181" s="243"/>
      <c r="AT181" s="244" t="s">
        <v>161</v>
      </c>
      <c r="AU181" s="244" t="s">
        <v>132</v>
      </c>
      <c r="AV181" s="11" t="s">
        <v>132</v>
      </c>
      <c r="AW181" s="11" t="s">
        <v>34</v>
      </c>
      <c r="AX181" s="11" t="s">
        <v>77</v>
      </c>
      <c r="AY181" s="244" t="s">
        <v>153</v>
      </c>
    </row>
    <row r="182" s="12" customFormat="1" ht="16.5" customHeight="1">
      <c r="B182" s="245"/>
      <c r="C182" s="246"/>
      <c r="D182" s="246"/>
      <c r="E182" s="247" t="s">
        <v>20</v>
      </c>
      <c r="F182" s="248" t="s">
        <v>163</v>
      </c>
      <c r="G182" s="246"/>
      <c r="H182" s="246"/>
      <c r="I182" s="246"/>
      <c r="J182" s="246"/>
      <c r="K182" s="249">
        <v>1.2150000000000001</v>
      </c>
      <c r="L182" s="246"/>
      <c r="M182" s="246"/>
      <c r="N182" s="246"/>
      <c r="O182" s="246"/>
      <c r="P182" s="246"/>
      <c r="Q182" s="246"/>
      <c r="R182" s="250"/>
      <c r="T182" s="251"/>
      <c r="U182" s="246"/>
      <c r="V182" s="246"/>
      <c r="W182" s="246"/>
      <c r="X182" s="246"/>
      <c r="Y182" s="246"/>
      <c r="Z182" s="246"/>
      <c r="AA182" s="252"/>
      <c r="AT182" s="253" t="s">
        <v>161</v>
      </c>
      <c r="AU182" s="253" t="s">
        <v>132</v>
      </c>
      <c r="AV182" s="12" t="s">
        <v>158</v>
      </c>
      <c r="AW182" s="12" t="s">
        <v>34</v>
      </c>
      <c r="AX182" s="12" t="s">
        <v>82</v>
      </c>
      <c r="AY182" s="253" t="s">
        <v>153</v>
      </c>
    </row>
    <row r="183" s="1" customFormat="1" ht="25.5" customHeight="1">
      <c r="B183" s="48"/>
      <c r="C183" s="216" t="s">
        <v>217</v>
      </c>
      <c r="D183" s="216" t="s">
        <v>154</v>
      </c>
      <c r="E183" s="217" t="s">
        <v>218</v>
      </c>
      <c r="F183" s="218" t="s">
        <v>219</v>
      </c>
      <c r="G183" s="218"/>
      <c r="H183" s="218"/>
      <c r="I183" s="218"/>
      <c r="J183" s="219" t="s">
        <v>157</v>
      </c>
      <c r="K183" s="220">
        <v>8.0999999999999996</v>
      </c>
      <c r="L183" s="221">
        <v>0</v>
      </c>
      <c r="M183" s="222"/>
      <c r="N183" s="220">
        <f>ROUND(L183*K183,3)</f>
        <v>0</v>
      </c>
      <c r="O183" s="220"/>
      <c r="P183" s="220"/>
      <c r="Q183" s="220"/>
      <c r="R183" s="50"/>
      <c r="T183" s="223" t="s">
        <v>20</v>
      </c>
      <c r="U183" s="58" t="s">
        <v>44</v>
      </c>
      <c r="V183" s="49"/>
      <c r="W183" s="224">
        <f>V183*K183</f>
        <v>0</v>
      </c>
      <c r="X183" s="224">
        <v>0.0034099999999999998</v>
      </c>
      <c r="Y183" s="224">
        <f>X183*K183</f>
        <v>0.027620999999999996</v>
      </c>
      <c r="Z183" s="224">
        <v>0</v>
      </c>
      <c r="AA183" s="225">
        <f>Z183*K183</f>
        <v>0</v>
      </c>
      <c r="AR183" s="24" t="s">
        <v>158</v>
      </c>
      <c r="AT183" s="24" t="s">
        <v>154</v>
      </c>
      <c r="AU183" s="24" t="s">
        <v>132</v>
      </c>
      <c r="AY183" s="24" t="s">
        <v>153</v>
      </c>
      <c r="BE183" s="139">
        <f>IF(U183="základná",N183,0)</f>
        <v>0</v>
      </c>
      <c r="BF183" s="139">
        <f>IF(U183="znížená",N183,0)</f>
        <v>0</v>
      </c>
      <c r="BG183" s="139">
        <f>IF(U183="zákl. prenesená",N183,0)</f>
        <v>0</v>
      </c>
      <c r="BH183" s="139">
        <f>IF(U183="zníž. prenesená",N183,0)</f>
        <v>0</v>
      </c>
      <c r="BI183" s="139">
        <f>IF(U183="nulová",N183,0)</f>
        <v>0</v>
      </c>
      <c r="BJ183" s="24" t="s">
        <v>132</v>
      </c>
      <c r="BK183" s="226">
        <f>ROUND(L183*K183,3)</f>
        <v>0</v>
      </c>
      <c r="BL183" s="24" t="s">
        <v>158</v>
      </c>
      <c r="BM183" s="24" t="s">
        <v>220</v>
      </c>
    </row>
    <row r="184" s="10" customFormat="1" ht="16.5" customHeight="1">
      <c r="B184" s="227"/>
      <c r="C184" s="228"/>
      <c r="D184" s="228"/>
      <c r="E184" s="229" t="s">
        <v>20</v>
      </c>
      <c r="F184" s="230" t="s">
        <v>215</v>
      </c>
      <c r="G184" s="231"/>
      <c r="H184" s="231"/>
      <c r="I184" s="231"/>
      <c r="J184" s="228"/>
      <c r="K184" s="229" t="s">
        <v>20</v>
      </c>
      <c r="L184" s="228"/>
      <c r="M184" s="228"/>
      <c r="N184" s="228"/>
      <c r="O184" s="228"/>
      <c r="P184" s="228"/>
      <c r="Q184" s="228"/>
      <c r="R184" s="232"/>
      <c r="T184" s="233"/>
      <c r="U184" s="228"/>
      <c r="V184" s="228"/>
      <c r="W184" s="228"/>
      <c r="X184" s="228"/>
      <c r="Y184" s="228"/>
      <c r="Z184" s="228"/>
      <c r="AA184" s="234"/>
      <c r="AT184" s="235" t="s">
        <v>161</v>
      </c>
      <c r="AU184" s="235" t="s">
        <v>132</v>
      </c>
      <c r="AV184" s="10" t="s">
        <v>82</v>
      </c>
      <c r="AW184" s="10" t="s">
        <v>34</v>
      </c>
      <c r="AX184" s="10" t="s">
        <v>77</v>
      </c>
      <c r="AY184" s="235" t="s">
        <v>153</v>
      </c>
    </row>
    <row r="185" s="11" customFormat="1" ht="16.5" customHeight="1">
      <c r="B185" s="236"/>
      <c r="C185" s="237"/>
      <c r="D185" s="237"/>
      <c r="E185" s="238" t="s">
        <v>20</v>
      </c>
      <c r="F185" s="239" t="s">
        <v>221</v>
      </c>
      <c r="G185" s="237"/>
      <c r="H185" s="237"/>
      <c r="I185" s="237"/>
      <c r="J185" s="237"/>
      <c r="K185" s="240">
        <v>8.0999999999999996</v>
      </c>
      <c r="L185" s="237"/>
      <c r="M185" s="237"/>
      <c r="N185" s="237"/>
      <c r="O185" s="237"/>
      <c r="P185" s="237"/>
      <c r="Q185" s="237"/>
      <c r="R185" s="241"/>
      <c r="T185" s="242"/>
      <c r="U185" s="237"/>
      <c r="V185" s="237"/>
      <c r="W185" s="237"/>
      <c r="X185" s="237"/>
      <c r="Y185" s="237"/>
      <c r="Z185" s="237"/>
      <c r="AA185" s="243"/>
      <c r="AT185" s="244" t="s">
        <v>161</v>
      </c>
      <c r="AU185" s="244" t="s">
        <v>132</v>
      </c>
      <c r="AV185" s="11" t="s">
        <v>132</v>
      </c>
      <c r="AW185" s="11" t="s">
        <v>34</v>
      </c>
      <c r="AX185" s="11" t="s">
        <v>77</v>
      </c>
      <c r="AY185" s="244" t="s">
        <v>153</v>
      </c>
    </row>
    <row r="186" s="12" customFormat="1" ht="16.5" customHeight="1">
      <c r="B186" s="245"/>
      <c r="C186" s="246"/>
      <c r="D186" s="246"/>
      <c r="E186" s="247" t="s">
        <v>20</v>
      </c>
      <c r="F186" s="248" t="s">
        <v>163</v>
      </c>
      <c r="G186" s="246"/>
      <c r="H186" s="246"/>
      <c r="I186" s="246"/>
      <c r="J186" s="246"/>
      <c r="K186" s="249">
        <v>8.0999999999999996</v>
      </c>
      <c r="L186" s="246"/>
      <c r="M186" s="246"/>
      <c r="N186" s="246"/>
      <c r="O186" s="246"/>
      <c r="P186" s="246"/>
      <c r="Q186" s="246"/>
      <c r="R186" s="250"/>
      <c r="T186" s="251"/>
      <c r="U186" s="246"/>
      <c r="V186" s="246"/>
      <c r="W186" s="246"/>
      <c r="X186" s="246"/>
      <c r="Y186" s="246"/>
      <c r="Z186" s="246"/>
      <c r="AA186" s="252"/>
      <c r="AT186" s="253" t="s">
        <v>161</v>
      </c>
      <c r="AU186" s="253" t="s">
        <v>132</v>
      </c>
      <c r="AV186" s="12" t="s">
        <v>158</v>
      </c>
      <c r="AW186" s="12" t="s">
        <v>34</v>
      </c>
      <c r="AX186" s="12" t="s">
        <v>82</v>
      </c>
      <c r="AY186" s="253" t="s">
        <v>153</v>
      </c>
    </row>
    <row r="187" s="1" customFormat="1" ht="25.5" customHeight="1">
      <c r="B187" s="48"/>
      <c r="C187" s="216" t="s">
        <v>222</v>
      </c>
      <c r="D187" s="216" t="s">
        <v>154</v>
      </c>
      <c r="E187" s="217" t="s">
        <v>223</v>
      </c>
      <c r="F187" s="218" t="s">
        <v>224</v>
      </c>
      <c r="G187" s="218"/>
      <c r="H187" s="218"/>
      <c r="I187" s="218"/>
      <c r="J187" s="219" t="s">
        <v>157</v>
      </c>
      <c r="K187" s="220">
        <v>8.0999999999999996</v>
      </c>
      <c r="L187" s="221">
        <v>0</v>
      </c>
      <c r="M187" s="222"/>
      <c r="N187" s="220">
        <f>ROUND(L187*K187,3)</f>
        <v>0</v>
      </c>
      <c r="O187" s="220"/>
      <c r="P187" s="220"/>
      <c r="Q187" s="220"/>
      <c r="R187" s="50"/>
      <c r="T187" s="223" t="s">
        <v>20</v>
      </c>
      <c r="U187" s="58" t="s">
        <v>44</v>
      </c>
      <c r="V187" s="49"/>
      <c r="W187" s="224">
        <f>V187*K187</f>
        <v>0</v>
      </c>
      <c r="X187" s="224">
        <v>0</v>
      </c>
      <c r="Y187" s="224">
        <f>X187*K187</f>
        <v>0</v>
      </c>
      <c r="Z187" s="224">
        <v>0</v>
      </c>
      <c r="AA187" s="225">
        <f>Z187*K187</f>
        <v>0</v>
      </c>
      <c r="AR187" s="24" t="s">
        <v>158</v>
      </c>
      <c r="AT187" s="24" t="s">
        <v>154</v>
      </c>
      <c r="AU187" s="24" t="s">
        <v>132</v>
      </c>
      <c r="AY187" s="24" t="s">
        <v>153</v>
      </c>
      <c r="BE187" s="139">
        <f>IF(U187="základná",N187,0)</f>
        <v>0</v>
      </c>
      <c r="BF187" s="139">
        <f>IF(U187="znížená",N187,0)</f>
        <v>0</v>
      </c>
      <c r="BG187" s="139">
        <f>IF(U187="zákl. prenesená",N187,0)</f>
        <v>0</v>
      </c>
      <c r="BH187" s="139">
        <f>IF(U187="zníž. prenesená",N187,0)</f>
        <v>0</v>
      </c>
      <c r="BI187" s="139">
        <f>IF(U187="nulová",N187,0)</f>
        <v>0</v>
      </c>
      <c r="BJ187" s="24" t="s">
        <v>132</v>
      </c>
      <c r="BK187" s="226">
        <f>ROUND(L187*K187,3)</f>
        <v>0</v>
      </c>
      <c r="BL187" s="24" t="s">
        <v>158</v>
      </c>
      <c r="BM187" s="24" t="s">
        <v>225</v>
      </c>
    </row>
    <row r="188" s="1" customFormat="1" ht="25.5" customHeight="1">
      <c r="B188" s="48"/>
      <c r="C188" s="216" t="s">
        <v>226</v>
      </c>
      <c r="D188" s="216" t="s">
        <v>154</v>
      </c>
      <c r="E188" s="217" t="s">
        <v>227</v>
      </c>
      <c r="F188" s="218" t="s">
        <v>228</v>
      </c>
      <c r="G188" s="218"/>
      <c r="H188" s="218"/>
      <c r="I188" s="218"/>
      <c r="J188" s="219" t="s">
        <v>229</v>
      </c>
      <c r="K188" s="220">
        <v>0.066000000000000003</v>
      </c>
      <c r="L188" s="221">
        <v>0</v>
      </c>
      <c r="M188" s="222"/>
      <c r="N188" s="220">
        <f>ROUND(L188*K188,3)</f>
        <v>0</v>
      </c>
      <c r="O188" s="220"/>
      <c r="P188" s="220"/>
      <c r="Q188" s="220"/>
      <c r="R188" s="50"/>
      <c r="T188" s="223" t="s">
        <v>20</v>
      </c>
      <c r="U188" s="58" t="s">
        <v>44</v>
      </c>
      <c r="V188" s="49"/>
      <c r="W188" s="224">
        <f>V188*K188</f>
        <v>0</v>
      </c>
      <c r="X188" s="224">
        <v>1.01684</v>
      </c>
      <c r="Y188" s="224">
        <f>X188*K188</f>
        <v>0.067111439999999994</v>
      </c>
      <c r="Z188" s="224">
        <v>0</v>
      </c>
      <c r="AA188" s="225">
        <f>Z188*K188</f>
        <v>0</v>
      </c>
      <c r="AR188" s="24" t="s">
        <v>158</v>
      </c>
      <c r="AT188" s="24" t="s">
        <v>154</v>
      </c>
      <c r="AU188" s="24" t="s">
        <v>132</v>
      </c>
      <c r="AY188" s="24" t="s">
        <v>153</v>
      </c>
      <c r="BE188" s="139">
        <f>IF(U188="základná",N188,0)</f>
        <v>0</v>
      </c>
      <c r="BF188" s="139">
        <f>IF(U188="znížená",N188,0)</f>
        <v>0</v>
      </c>
      <c r="BG188" s="139">
        <f>IF(U188="zákl. prenesená",N188,0)</f>
        <v>0</v>
      </c>
      <c r="BH188" s="139">
        <f>IF(U188="zníž. prenesená",N188,0)</f>
        <v>0</v>
      </c>
      <c r="BI188" s="139">
        <f>IF(U188="nulová",N188,0)</f>
        <v>0</v>
      </c>
      <c r="BJ188" s="24" t="s">
        <v>132</v>
      </c>
      <c r="BK188" s="226">
        <f>ROUND(L188*K188,3)</f>
        <v>0</v>
      </c>
      <c r="BL188" s="24" t="s">
        <v>158</v>
      </c>
      <c r="BM188" s="24" t="s">
        <v>230</v>
      </c>
    </row>
    <row r="189" s="10" customFormat="1" ht="16.5" customHeight="1">
      <c r="B189" s="227"/>
      <c r="C189" s="228"/>
      <c r="D189" s="228"/>
      <c r="E189" s="229" t="s">
        <v>20</v>
      </c>
      <c r="F189" s="230" t="s">
        <v>231</v>
      </c>
      <c r="G189" s="231"/>
      <c r="H189" s="231"/>
      <c r="I189" s="231"/>
      <c r="J189" s="228"/>
      <c r="K189" s="229" t="s">
        <v>20</v>
      </c>
      <c r="L189" s="228"/>
      <c r="M189" s="228"/>
      <c r="N189" s="228"/>
      <c r="O189" s="228"/>
      <c r="P189" s="228"/>
      <c r="Q189" s="228"/>
      <c r="R189" s="232"/>
      <c r="T189" s="233"/>
      <c r="U189" s="228"/>
      <c r="V189" s="228"/>
      <c r="W189" s="228"/>
      <c r="X189" s="228"/>
      <c r="Y189" s="228"/>
      <c r="Z189" s="228"/>
      <c r="AA189" s="234"/>
      <c r="AT189" s="235" t="s">
        <v>161</v>
      </c>
      <c r="AU189" s="235" t="s">
        <v>132</v>
      </c>
      <c r="AV189" s="10" t="s">
        <v>82</v>
      </c>
      <c r="AW189" s="10" t="s">
        <v>34</v>
      </c>
      <c r="AX189" s="10" t="s">
        <v>77</v>
      </c>
      <c r="AY189" s="235" t="s">
        <v>153</v>
      </c>
    </row>
    <row r="190" s="11" customFormat="1" ht="16.5" customHeight="1">
      <c r="B190" s="236"/>
      <c r="C190" s="237"/>
      <c r="D190" s="237"/>
      <c r="E190" s="238" t="s">
        <v>20</v>
      </c>
      <c r="F190" s="239" t="s">
        <v>232</v>
      </c>
      <c r="G190" s="237"/>
      <c r="H190" s="237"/>
      <c r="I190" s="237"/>
      <c r="J190" s="237"/>
      <c r="K190" s="240">
        <v>0.050999999999999997</v>
      </c>
      <c r="L190" s="237"/>
      <c r="M190" s="237"/>
      <c r="N190" s="237"/>
      <c r="O190" s="237"/>
      <c r="P190" s="237"/>
      <c r="Q190" s="237"/>
      <c r="R190" s="241"/>
      <c r="T190" s="242"/>
      <c r="U190" s="237"/>
      <c r="V190" s="237"/>
      <c r="W190" s="237"/>
      <c r="X190" s="237"/>
      <c r="Y190" s="237"/>
      <c r="Z190" s="237"/>
      <c r="AA190" s="243"/>
      <c r="AT190" s="244" t="s">
        <v>161</v>
      </c>
      <c r="AU190" s="244" t="s">
        <v>132</v>
      </c>
      <c r="AV190" s="11" t="s">
        <v>132</v>
      </c>
      <c r="AW190" s="11" t="s">
        <v>34</v>
      </c>
      <c r="AX190" s="11" t="s">
        <v>77</v>
      </c>
      <c r="AY190" s="244" t="s">
        <v>153</v>
      </c>
    </row>
    <row r="191" s="11" customFormat="1" ht="16.5" customHeight="1">
      <c r="B191" s="236"/>
      <c r="C191" s="237"/>
      <c r="D191" s="237"/>
      <c r="E191" s="238" t="s">
        <v>20</v>
      </c>
      <c r="F191" s="239" t="s">
        <v>233</v>
      </c>
      <c r="G191" s="237"/>
      <c r="H191" s="237"/>
      <c r="I191" s="237"/>
      <c r="J191" s="237"/>
      <c r="K191" s="240">
        <v>0.014999999999999999</v>
      </c>
      <c r="L191" s="237"/>
      <c r="M191" s="237"/>
      <c r="N191" s="237"/>
      <c r="O191" s="237"/>
      <c r="P191" s="237"/>
      <c r="Q191" s="237"/>
      <c r="R191" s="241"/>
      <c r="T191" s="242"/>
      <c r="U191" s="237"/>
      <c r="V191" s="237"/>
      <c r="W191" s="237"/>
      <c r="X191" s="237"/>
      <c r="Y191" s="237"/>
      <c r="Z191" s="237"/>
      <c r="AA191" s="243"/>
      <c r="AT191" s="244" t="s">
        <v>161</v>
      </c>
      <c r="AU191" s="244" t="s">
        <v>132</v>
      </c>
      <c r="AV191" s="11" t="s">
        <v>132</v>
      </c>
      <c r="AW191" s="11" t="s">
        <v>34</v>
      </c>
      <c r="AX191" s="11" t="s">
        <v>77</v>
      </c>
      <c r="AY191" s="244" t="s">
        <v>153</v>
      </c>
    </row>
    <row r="192" s="12" customFormat="1" ht="16.5" customHeight="1">
      <c r="B192" s="245"/>
      <c r="C192" s="246"/>
      <c r="D192" s="246"/>
      <c r="E192" s="247" t="s">
        <v>20</v>
      </c>
      <c r="F192" s="248" t="s">
        <v>163</v>
      </c>
      <c r="G192" s="246"/>
      <c r="H192" s="246"/>
      <c r="I192" s="246"/>
      <c r="J192" s="246"/>
      <c r="K192" s="249">
        <v>0.066000000000000003</v>
      </c>
      <c r="L192" s="246"/>
      <c r="M192" s="246"/>
      <c r="N192" s="246"/>
      <c r="O192" s="246"/>
      <c r="P192" s="246"/>
      <c r="Q192" s="246"/>
      <c r="R192" s="250"/>
      <c r="T192" s="251"/>
      <c r="U192" s="246"/>
      <c r="V192" s="246"/>
      <c r="W192" s="246"/>
      <c r="X192" s="246"/>
      <c r="Y192" s="246"/>
      <c r="Z192" s="246"/>
      <c r="AA192" s="252"/>
      <c r="AT192" s="253" t="s">
        <v>161</v>
      </c>
      <c r="AU192" s="253" t="s">
        <v>132</v>
      </c>
      <c r="AV192" s="12" t="s">
        <v>158</v>
      </c>
      <c r="AW192" s="12" t="s">
        <v>34</v>
      </c>
      <c r="AX192" s="12" t="s">
        <v>82</v>
      </c>
      <c r="AY192" s="253" t="s">
        <v>153</v>
      </c>
    </row>
    <row r="193" s="1" customFormat="1" ht="38.25" customHeight="1">
      <c r="B193" s="48"/>
      <c r="C193" s="216" t="s">
        <v>234</v>
      </c>
      <c r="D193" s="216" t="s">
        <v>154</v>
      </c>
      <c r="E193" s="217" t="s">
        <v>235</v>
      </c>
      <c r="F193" s="218" t="s">
        <v>236</v>
      </c>
      <c r="G193" s="218"/>
      <c r="H193" s="218"/>
      <c r="I193" s="218"/>
      <c r="J193" s="219" t="s">
        <v>157</v>
      </c>
      <c r="K193" s="220">
        <v>4.0499999999999998</v>
      </c>
      <c r="L193" s="221">
        <v>0</v>
      </c>
      <c r="M193" s="222"/>
      <c r="N193" s="220">
        <f>ROUND(L193*K193,3)</f>
        <v>0</v>
      </c>
      <c r="O193" s="220"/>
      <c r="P193" s="220"/>
      <c r="Q193" s="220"/>
      <c r="R193" s="50"/>
      <c r="T193" s="223" t="s">
        <v>20</v>
      </c>
      <c r="U193" s="58" t="s">
        <v>44</v>
      </c>
      <c r="V193" s="49"/>
      <c r="W193" s="224">
        <f>V193*K193</f>
        <v>0</v>
      </c>
      <c r="X193" s="224">
        <v>0.00014999999999999999</v>
      </c>
      <c r="Y193" s="224">
        <f>X193*K193</f>
        <v>0.00060749999999999997</v>
      </c>
      <c r="Z193" s="224">
        <v>0</v>
      </c>
      <c r="AA193" s="225">
        <f>Z193*K193</f>
        <v>0</v>
      </c>
      <c r="AR193" s="24" t="s">
        <v>158</v>
      </c>
      <c r="AT193" s="24" t="s">
        <v>154</v>
      </c>
      <c r="AU193" s="24" t="s">
        <v>132</v>
      </c>
      <c r="AY193" s="24" t="s">
        <v>153</v>
      </c>
      <c r="BE193" s="139">
        <f>IF(U193="základná",N193,0)</f>
        <v>0</v>
      </c>
      <c r="BF193" s="139">
        <f>IF(U193="znížená",N193,0)</f>
        <v>0</v>
      </c>
      <c r="BG193" s="139">
        <f>IF(U193="zákl. prenesená",N193,0)</f>
        <v>0</v>
      </c>
      <c r="BH193" s="139">
        <f>IF(U193="zníž. prenesená",N193,0)</f>
        <v>0</v>
      </c>
      <c r="BI193" s="139">
        <f>IF(U193="nulová",N193,0)</f>
        <v>0</v>
      </c>
      <c r="BJ193" s="24" t="s">
        <v>132</v>
      </c>
      <c r="BK193" s="226">
        <f>ROUND(L193*K193,3)</f>
        <v>0</v>
      </c>
      <c r="BL193" s="24" t="s">
        <v>158</v>
      </c>
      <c r="BM193" s="24" t="s">
        <v>237</v>
      </c>
    </row>
    <row r="194" s="10" customFormat="1" ht="16.5" customHeight="1">
      <c r="B194" s="227"/>
      <c r="C194" s="228"/>
      <c r="D194" s="228"/>
      <c r="E194" s="229" t="s">
        <v>20</v>
      </c>
      <c r="F194" s="230" t="s">
        <v>215</v>
      </c>
      <c r="G194" s="231"/>
      <c r="H194" s="231"/>
      <c r="I194" s="231"/>
      <c r="J194" s="228"/>
      <c r="K194" s="229" t="s">
        <v>20</v>
      </c>
      <c r="L194" s="228"/>
      <c r="M194" s="228"/>
      <c r="N194" s="228"/>
      <c r="O194" s="228"/>
      <c r="P194" s="228"/>
      <c r="Q194" s="228"/>
      <c r="R194" s="232"/>
      <c r="T194" s="233"/>
      <c r="U194" s="228"/>
      <c r="V194" s="228"/>
      <c r="W194" s="228"/>
      <c r="X194" s="228"/>
      <c r="Y194" s="228"/>
      <c r="Z194" s="228"/>
      <c r="AA194" s="234"/>
      <c r="AT194" s="235" t="s">
        <v>161</v>
      </c>
      <c r="AU194" s="235" t="s">
        <v>132</v>
      </c>
      <c r="AV194" s="10" t="s">
        <v>82</v>
      </c>
      <c r="AW194" s="10" t="s">
        <v>34</v>
      </c>
      <c r="AX194" s="10" t="s">
        <v>77</v>
      </c>
      <c r="AY194" s="235" t="s">
        <v>153</v>
      </c>
    </row>
    <row r="195" s="11" customFormat="1" ht="16.5" customHeight="1">
      <c r="B195" s="236"/>
      <c r="C195" s="237"/>
      <c r="D195" s="237"/>
      <c r="E195" s="238" t="s">
        <v>20</v>
      </c>
      <c r="F195" s="239" t="s">
        <v>238</v>
      </c>
      <c r="G195" s="237"/>
      <c r="H195" s="237"/>
      <c r="I195" s="237"/>
      <c r="J195" s="237"/>
      <c r="K195" s="240">
        <v>4.0499999999999998</v>
      </c>
      <c r="L195" s="237"/>
      <c r="M195" s="237"/>
      <c r="N195" s="237"/>
      <c r="O195" s="237"/>
      <c r="P195" s="237"/>
      <c r="Q195" s="237"/>
      <c r="R195" s="241"/>
      <c r="T195" s="242"/>
      <c r="U195" s="237"/>
      <c r="V195" s="237"/>
      <c r="W195" s="237"/>
      <c r="X195" s="237"/>
      <c r="Y195" s="237"/>
      <c r="Z195" s="237"/>
      <c r="AA195" s="243"/>
      <c r="AT195" s="244" t="s">
        <v>161</v>
      </c>
      <c r="AU195" s="244" t="s">
        <v>132</v>
      </c>
      <c r="AV195" s="11" t="s">
        <v>132</v>
      </c>
      <c r="AW195" s="11" t="s">
        <v>34</v>
      </c>
      <c r="AX195" s="11" t="s">
        <v>77</v>
      </c>
      <c r="AY195" s="244" t="s">
        <v>153</v>
      </c>
    </row>
    <row r="196" s="12" customFormat="1" ht="16.5" customHeight="1">
      <c r="B196" s="245"/>
      <c r="C196" s="246"/>
      <c r="D196" s="246"/>
      <c r="E196" s="247" t="s">
        <v>20</v>
      </c>
      <c r="F196" s="248" t="s">
        <v>163</v>
      </c>
      <c r="G196" s="246"/>
      <c r="H196" s="246"/>
      <c r="I196" s="246"/>
      <c r="J196" s="246"/>
      <c r="K196" s="249">
        <v>4.0499999999999998</v>
      </c>
      <c r="L196" s="246"/>
      <c r="M196" s="246"/>
      <c r="N196" s="246"/>
      <c r="O196" s="246"/>
      <c r="P196" s="246"/>
      <c r="Q196" s="246"/>
      <c r="R196" s="250"/>
      <c r="T196" s="251"/>
      <c r="U196" s="246"/>
      <c r="V196" s="246"/>
      <c r="W196" s="246"/>
      <c r="X196" s="246"/>
      <c r="Y196" s="246"/>
      <c r="Z196" s="246"/>
      <c r="AA196" s="252"/>
      <c r="AT196" s="253" t="s">
        <v>161</v>
      </c>
      <c r="AU196" s="253" t="s">
        <v>132</v>
      </c>
      <c r="AV196" s="12" t="s">
        <v>158</v>
      </c>
      <c r="AW196" s="12" t="s">
        <v>34</v>
      </c>
      <c r="AX196" s="12" t="s">
        <v>82</v>
      </c>
      <c r="AY196" s="253" t="s">
        <v>153</v>
      </c>
    </row>
    <row r="197" s="1" customFormat="1" ht="38.25" customHeight="1">
      <c r="B197" s="48"/>
      <c r="C197" s="266" t="s">
        <v>239</v>
      </c>
      <c r="D197" s="266" t="s">
        <v>240</v>
      </c>
      <c r="E197" s="267" t="s">
        <v>241</v>
      </c>
      <c r="F197" s="268" t="s">
        <v>242</v>
      </c>
      <c r="G197" s="268"/>
      <c r="H197" s="268"/>
      <c r="I197" s="268"/>
      <c r="J197" s="269" t="s">
        <v>157</v>
      </c>
      <c r="K197" s="270">
        <v>0.39400000000000002</v>
      </c>
      <c r="L197" s="271">
        <v>0</v>
      </c>
      <c r="M197" s="272"/>
      <c r="N197" s="270">
        <f>ROUND(L197*K197,3)</f>
        <v>0</v>
      </c>
      <c r="O197" s="220"/>
      <c r="P197" s="220"/>
      <c r="Q197" s="220"/>
      <c r="R197" s="50"/>
      <c r="T197" s="223" t="s">
        <v>20</v>
      </c>
      <c r="U197" s="58" t="s">
        <v>44</v>
      </c>
      <c r="V197" s="49"/>
      <c r="W197" s="224">
        <f>V197*K197</f>
        <v>0</v>
      </c>
      <c r="X197" s="224">
        <v>0.0070000000000000001</v>
      </c>
      <c r="Y197" s="224">
        <f>X197*K197</f>
        <v>0.002758</v>
      </c>
      <c r="Z197" s="224">
        <v>0</v>
      </c>
      <c r="AA197" s="225">
        <f>Z197*K197</f>
        <v>0</v>
      </c>
      <c r="AR197" s="24" t="s">
        <v>201</v>
      </c>
      <c r="AT197" s="24" t="s">
        <v>240</v>
      </c>
      <c r="AU197" s="24" t="s">
        <v>132</v>
      </c>
      <c r="AY197" s="24" t="s">
        <v>153</v>
      </c>
      <c r="BE197" s="139">
        <f>IF(U197="základná",N197,0)</f>
        <v>0</v>
      </c>
      <c r="BF197" s="139">
        <f>IF(U197="znížená",N197,0)</f>
        <v>0</v>
      </c>
      <c r="BG197" s="139">
        <f>IF(U197="zákl. prenesená",N197,0)</f>
        <v>0</v>
      </c>
      <c r="BH197" s="139">
        <f>IF(U197="zníž. prenesená",N197,0)</f>
        <v>0</v>
      </c>
      <c r="BI197" s="139">
        <f>IF(U197="nulová",N197,0)</f>
        <v>0</v>
      </c>
      <c r="BJ197" s="24" t="s">
        <v>132</v>
      </c>
      <c r="BK197" s="226">
        <f>ROUND(L197*K197,3)</f>
        <v>0</v>
      </c>
      <c r="BL197" s="24" t="s">
        <v>158</v>
      </c>
      <c r="BM197" s="24" t="s">
        <v>243</v>
      </c>
    </row>
    <row r="198" s="9" customFormat="1" ht="29.88" customHeight="1">
      <c r="B198" s="202"/>
      <c r="C198" s="203"/>
      <c r="D198" s="213" t="s">
        <v>110</v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54">
        <f>BK198</f>
        <v>0</v>
      </c>
      <c r="O198" s="255"/>
      <c r="P198" s="255"/>
      <c r="Q198" s="255"/>
      <c r="R198" s="206"/>
      <c r="T198" s="207"/>
      <c r="U198" s="203"/>
      <c r="V198" s="203"/>
      <c r="W198" s="208">
        <f>SUM(W199:W271)</f>
        <v>0</v>
      </c>
      <c r="X198" s="203"/>
      <c r="Y198" s="208">
        <f>SUM(Y199:Y271)</f>
        <v>18.85454644</v>
      </c>
      <c r="Z198" s="203"/>
      <c r="AA198" s="209">
        <f>SUM(AA199:AA271)</f>
        <v>0</v>
      </c>
      <c r="AR198" s="210" t="s">
        <v>82</v>
      </c>
      <c r="AT198" s="211" t="s">
        <v>76</v>
      </c>
      <c r="AU198" s="211" t="s">
        <v>82</v>
      </c>
      <c r="AY198" s="210" t="s">
        <v>153</v>
      </c>
      <c r="BK198" s="212">
        <f>SUM(BK199:BK271)</f>
        <v>0</v>
      </c>
    </row>
    <row r="199" s="1" customFormat="1" ht="25.5" customHeight="1">
      <c r="B199" s="48"/>
      <c r="C199" s="216" t="s">
        <v>244</v>
      </c>
      <c r="D199" s="216" t="s">
        <v>154</v>
      </c>
      <c r="E199" s="217" t="s">
        <v>245</v>
      </c>
      <c r="F199" s="218" t="s">
        <v>246</v>
      </c>
      <c r="G199" s="218"/>
      <c r="H199" s="218"/>
      <c r="I199" s="218"/>
      <c r="J199" s="219" t="s">
        <v>157</v>
      </c>
      <c r="K199" s="220">
        <v>6.3899999999999997</v>
      </c>
      <c r="L199" s="221">
        <v>0</v>
      </c>
      <c r="M199" s="222"/>
      <c r="N199" s="220">
        <f>ROUND(L199*K199,3)</f>
        <v>0</v>
      </c>
      <c r="O199" s="220"/>
      <c r="P199" s="220"/>
      <c r="Q199" s="220"/>
      <c r="R199" s="50"/>
      <c r="T199" s="223" t="s">
        <v>20</v>
      </c>
      <c r="U199" s="58" t="s">
        <v>44</v>
      </c>
      <c r="V199" s="49"/>
      <c r="W199" s="224">
        <f>V199*K199</f>
        <v>0</v>
      </c>
      <c r="X199" s="224">
        <v>0.037560000000000003</v>
      </c>
      <c r="Y199" s="224">
        <f>X199*K199</f>
        <v>0.24000840000000001</v>
      </c>
      <c r="Z199" s="224">
        <v>0</v>
      </c>
      <c r="AA199" s="225">
        <f>Z199*K199</f>
        <v>0</v>
      </c>
      <c r="AR199" s="24" t="s">
        <v>158</v>
      </c>
      <c r="AT199" s="24" t="s">
        <v>154</v>
      </c>
      <c r="AU199" s="24" t="s">
        <v>132</v>
      </c>
      <c r="AY199" s="24" t="s">
        <v>153</v>
      </c>
      <c r="BE199" s="139">
        <f>IF(U199="základná",N199,0)</f>
        <v>0</v>
      </c>
      <c r="BF199" s="139">
        <f>IF(U199="znížená",N199,0)</f>
        <v>0</v>
      </c>
      <c r="BG199" s="139">
        <f>IF(U199="zákl. prenesená",N199,0)</f>
        <v>0</v>
      </c>
      <c r="BH199" s="139">
        <f>IF(U199="zníž. prenesená",N199,0)</f>
        <v>0</v>
      </c>
      <c r="BI199" s="139">
        <f>IF(U199="nulová",N199,0)</f>
        <v>0</v>
      </c>
      <c r="BJ199" s="24" t="s">
        <v>132</v>
      </c>
      <c r="BK199" s="226">
        <f>ROUND(L199*K199,3)</f>
        <v>0</v>
      </c>
      <c r="BL199" s="24" t="s">
        <v>158</v>
      </c>
      <c r="BM199" s="24" t="s">
        <v>247</v>
      </c>
    </row>
    <row r="200" s="10" customFormat="1" ht="16.5" customHeight="1">
      <c r="B200" s="227"/>
      <c r="C200" s="228"/>
      <c r="D200" s="228"/>
      <c r="E200" s="229" t="s">
        <v>20</v>
      </c>
      <c r="F200" s="230" t="s">
        <v>248</v>
      </c>
      <c r="G200" s="231"/>
      <c r="H200" s="231"/>
      <c r="I200" s="231"/>
      <c r="J200" s="228"/>
      <c r="K200" s="229" t="s">
        <v>20</v>
      </c>
      <c r="L200" s="228"/>
      <c r="M200" s="228"/>
      <c r="N200" s="228"/>
      <c r="O200" s="228"/>
      <c r="P200" s="228"/>
      <c r="Q200" s="228"/>
      <c r="R200" s="232"/>
      <c r="T200" s="233"/>
      <c r="U200" s="228"/>
      <c r="V200" s="228"/>
      <c r="W200" s="228"/>
      <c r="X200" s="228"/>
      <c r="Y200" s="228"/>
      <c r="Z200" s="228"/>
      <c r="AA200" s="234"/>
      <c r="AT200" s="235" t="s">
        <v>161</v>
      </c>
      <c r="AU200" s="235" t="s">
        <v>132</v>
      </c>
      <c r="AV200" s="10" t="s">
        <v>82</v>
      </c>
      <c r="AW200" s="10" t="s">
        <v>34</v>
      </c>
      <c r="AX200" s="10" t="s">
        <v>77</v>
      </c>
      <c r="AY200" s="235" t="s">
        <v>153</v>
      </c>
    </row>
    <row r="201" s="11" customFormat="1" ht="16.5" customHeight="1">
      <c r="B201" s="236"/>
      <c r="C201" s="237"/>
      <c r="D201" s="237"/>
      <c r="E201" s="238" t="s">
        <v>20</v>
      </c>
      <c r="F201" s="239" t="s">
        <v>249</v>
      </c>
      <c r="G201" s="237"/>
      <c r="H201" s="237"/>
      <c r="I201" s="237"/>
      <c r="J201" s="237"/>
      <c r="K201" s="240">
        <v>4.1399999999999997</v>
      </c>
      <c r="L201" s="237"/>
      <c r="M201" s="237"/>
      <c r="N201" s="237"/>
      <c r="O201" s="237"/>
      <c r="P201" s="237"/>
      <c r="Q201" s="237"/>
      <c r="R201" s="241"/>
      <c r="T201" s="242"/>
      <c r="U201" s="237"/>
      <c r="V201" s="237"/>
      <c r="W201" s="237"/>
      <c r="X201" s="237"/>
      <c r="Y201" s="237"/>
      <c r="Z201" s="237"/>
      <c r="AA201" s="243"/>
      <c r="AT201" s="244" t="s">
        <v>161</v>
      </c>
      <c r="AU201" s="244" t="s">
        <v>132</v>
      </c>
      <c r="AV201" s="11" t="s">
        <v>132</v>
      </c>
      <c r="AW201" s="11" t="s">
        <v>34</v>
      </c>
      <c r="AX201" s="11" t="s">
        <v>77</v>
      </c>
      <c r="AY201" s="244" t="s">
        <v>153</v>
      </c>
    </row>
    <row r="202" s="10" customFormat="1" ht="25.5" customHeight="1">
      <c r="B202" s="227"/>
      <c r="C202" s="228"/>
      <c r="D202" s="228"/>
      <c r="E202" s="229" t="s">
        <v>20</v>
      </c>
      <c r="F202" s="265" t="s">
        <v>250</v>
      </c>
      <c r="G202" s="228"/>
      <c r="H202" s="228"/>
      <c r="I202" s="228"/>
      <c r="J202" s="228"/>
      <c r="K202" s="229" t="s">
        <v>20</v>
      </c>
      <c r="L202" s="228"/>
      <c r="M202" s="228"/>
      <c r="N202" s="228"/>
      <c r="O202" s="228"/>
      <c r="P202" s="228"/>
      <c r="Q202" s="228"/>
      <c r="R202" s="232"/>
      <c r="T202" s="233"/>
      <c r="U202" s="228"/>
      <c r="V202" s="228"/>
      <c r="W202" s="228"/>
      <c r="X202" s="228"/>
      <c r="Y202" s="228"/>
      <c r="Z202" s="228"/>
      <c r="AA202" s="234"/>
      <c r="AT202" s="235" t="s">
        <v>161</v>
      </c>
      <c r="AU202" s="235" t="s">
        <v>132</v>
      </c>
      <c r="AV202" s="10" t="s">
        <v>82</v>
      </c>
      <c r="AW202" s="10" t="s">
        <v>34</v>
      </c>
      <c r="AX202" s="10" t="s">
        <v>77</v>
      </c>
      <c r="AY202" s="235" t="s">
        <v>153</v>
      </c>
    </row>
    <row r="203" s="11" customFormat="1" ht="16.5" customHeight="1">
      <c r="B203" s="236"/>
      <c r="C203" s="237"/>
      <c r="D203" s="237"/>
      <c r="E203" s="238" t="s">
        <v>20</v>
      </c>
      <c r="F203" s="239" t="s">
        <v>251</v>
      </c>
      <c r="G203" s="237"/>
      <c r="H203" s="237"/>
      <c r="I203" s="237"/>
      <c r="J203" s="237"/>
      <c r="K203" s="240">
        <v>2.25</v>
      </c>
      <c r="L203" s="237"/>
      <c r="M203" s="237"/>
      <c r="N203" s="237"/>
      <c r="O203" s="237"/>
      <c r="P203" s="237"/>
      <c r="Q203" s="237"/>
      <c r="R203" s="241"/>
      <c r="T203" s="242"/>
      <c r="U203" s="237"/>
      <c r="V203" s="237"/>
      <c r="W203" s="237"/>
      <c r="X203" s="237"/>
      <c r="Y203" s="237"/>
      <c r="Z203" s="237"/>
      <c r="AA203" s="243"/>
      <c r="AT203" s="244" t="s">
        <v>161</v>
      </c>
      <c r="AU203" s="244" t="s">
        <v>132</v>
      </c>
      <c r="AV203" s="11" t="s">
        <v>132</v>
      </c>
      <c r="AW203" s="11" t="s">
        <v>34</v>
      </c>
      <c r="AX203" s="11" t="s">
        <v>77</v>
      </c>
      <c r="AY203" s="244" t="s">
        <v>153</v>
      </c>
    </row>
    <row r="204" s="12" customFormat="1" ht="16.5" customHeight="1">
      <c r="B204" s="245"/>
      <c r="C204" s="246"/>
      <c r="D204" s="246"/>
      <c r="E204" s="247" t="s">
        <v>20</v>
      </c>
      <c r="F204" s="248" t="s">
        <v>163</v>
      </c>
      <c r="G204" s="246"/>
      <c r="H204" s="246"/>
      <c r="I204" s="246"/>
      <c r="J204" s="246"/>
      <c r="K204" s="249">
        <v>6.3899999999999997</v>
      </c>
      <c r="L204" s="246"/>
      <c r="M204" s="246"/>
      <c r="N204" s="246"/>
      <c r="O204" s="246"/>
      <c r="P204" s="246"/>
      <c r="Q204" s="246"/>
      <c r="R204" s="250"/>
      <c r="T204" s="251"/>
      <c r="U204" s="246"/>
      <c r="V204" s="246"/>
      <c r="W204" s="246"/>
      <c r="X204" s="246"/>
      <c r="Y204" s="246"/>
      <c r="Z204" s="246"/>
      <c r="AA204" s="252"/>
      <c r="AT204" s="253" t="s">
        <v>161</v>
      </c>
      <c r="AU204" s="253" t="s">
        <v>132</v>
      </c>
      <c r="AV204" s="12" t="s">
        <v>158</v>
      </c>
      <c r="AW204" s="12" t="s">
        <v>34</v>
      </c>
      <c r="AX204" s="12" t="s">
        <v>82</v>
      </c>
      <c r="AY204" s="253" t="s">
        <v>153</v>
      </c>
    </row>
    <row r="205" s="1" customFormat="1" ht="38.25" customHeight="1">
      <c r="B205" s="48"/>
      <c r="C205" s="216" t="s">
        <v>252</v>
      </c>
      <c r="D205" s="216" t="s">
        <v>154</v>
      </c>
      <c r="E205" s="217" t="s">
        <v>253</v>
      </c>
      <c r="F205" s="218" t="s">
        <v>254</v>
      </c>
      <c r="G205" s="218"/>
      <c r="H205" s="218"/>
      <c r="I205" s="218"/>
      <c r="J205" s="219" t="s">
        <v>157</v>
      </c>
      <c r="K205" s="220">
        <v>54.130000000000003</v>
      </c>
      <c r="L205" s="221">
        <v>0</v>
      </c>
      <c r="M205" s="222"/>
      <c r="N205" s="220">
        <f>ROUND(L205*K205,3)</f>
        <v>0</v>
      </c>
      <c r="O205" s="220"/>
      <c r="P205" s="220"/>
      <c r="Q205" s="220"/>
      <c r="R205" s="50"/>
      <c r="T205" s="223" t="s">
        <v>20</v>
      </c>
      <c r="U205" s="58" t="s">
        <v>44</v>
      </c>
      <c r="V205" s="49"/>
      <c r="W205" s="224">
        <f>V205*K205</f>
        <v>0</v>
      </c>
      <c r="X205" s="224">
        <v>0.00040000000000000002</v>
      </c>
      <c r="Y205" s="224">
        <f>X205*K205</f>
        <v>0.021652000000000001</v>
      </c>
      <c r="Z205" s="224">
        <v>0</v>
      </c>
      <c r="AA205" s="225">
        <f>Z205*K205</f>
        <v>0</v>
      </c>
      <c r="AR205" s="24" t="s">
        <v>158</v>
      </c>
      <c r="AT205" s="24" t="s">
        <v>154</v>
      </c>
      <c r="AU205" s="24" t="s">
        <v>132</v>
      </c>
      <c r="AY205" s="24" t="s">
        <v>153</v>
      </c>
      <c r="BE205" s="139">
        <f>IF(U205="základná",N205,0)</f>
        <v>0</v>
      </c>
      <c r="BF205" s="139">
        <f>IF(U205="znížená",N205,0)</f>
        <v>0</v>
      </c>
      <c r="BG205" s="139">
        <f>IF(U205="zákl. prenesená",N205,0)</f>
        <v>0</v>
      </c>
      <c r="BH205" s="139">
        <f>IF(U205="zníž. prenesená",N205,0)</f>
        <v>0</v>
      </c>
      <c r="BI205" s="139">
        <f>IF(U205="nulová",N205,0)</f>
        <v>0</v>
      </c>
      <c r="BJ205" s="24" t="s">
        <v>132</v>
      </c>
      <c r="BK205" s="226">
        <f>ROUND(L205*K205,3)</f>
        <v>0</v>
      </c>
      <c r="BL205" s="24" t="s">
        <v>158</v>
      </c>
      <c r="BM205" s="24" t="s">
        <v>255</v>
      </c>
    </row>
    <row r="206" s="10" customFormat="1" ht="16.5" customHeight="1">
      <c r="B206" s="227"/>
      <c r="C206" s="228"/>
      <c r="D206" s="228"/>
      <c r="E206" s="229" t="s">
        <v>20</v>
      </c>
      <c r="F206" s="230" t="s">
        <v>248</v>
      </c>
      <c r="G206" s="231"/>
      <c r="H206" s="231"/>
      <c r="I206" s="231"/>
      <c r="J206" s="228"/>
      <c r="K206" s="229" t="s">
        <v>20</v>
      </c>
      <c r="L206" s="228"/>
      <c r="M206" s="228"/>
      <c r="N206" s="228"/>
      <c r="O206" s="228"/>
      <c r="P206" s="228"/>
      <c r="Q206" s="228"/>
      <c r="R206" s="232"/>
      <c r="T206" s="233"/>
      <c r="U206" s="228"/>
      <c r="V206" s="228"/>
      <c r="W206" s="228"/>
      <c r="X206" s="228"/>
      <c r="Y206" s="228"/>
      <c r="Z206" s="228"/>
      <c r="AA206" s="234"/>
      <c r="AT206" s="235" t="s">
        <v>161</v>
      </c>
      <c r="AU206" s="235" t="s">
        <v>132</v>
      </c>
      <c r="AV206" s="10" t="s">
        <v>82</v>
      </c>
      <c r="AW206" s="10" t="s">
        <v>34</v>
      </c>
      <c r="AX206" s="10" t="s">
        <v>77</v>
      </c>
      <c r="AY206" s="235" t="s">
        <v>153</v>
      </c>
    </row>
    <row r="207" s="11" customFormat="1" ht="16.5" customHeight="1">
      <c r="B207" s="236"/>
      <c r="C207" s="237"/>
      <c r="D207" s="237"/>
      <c r="E207" s="238" t="s">
        <v>20</v>
      </c>
      <c r="F207" s="239" t="s">
        <v>256</v>
      </c>
      <c r="G207" s="237"/>
      <c r="H207" s="237"/>
      <c r="I207" s="237"/>
      <c r="J207" s="237"/>
      <c r="K207" s="240">
        <v>4.3799999999999999</v>
      </c>
      <c r="L207" s="237"/>
      <c r="M207" s="237"/>
      <c r="N207" s="237"/>
      <c r="O207" s="237"/>
      <c r="P207" s="237"/>
      <c r="Q207" s="237"/>
      <c r="R207" s="241"/>
      <c r="T207" s="242"/>
      <c r="U207" s="237"/>
      <c r="V207" s="237"/>
      <c r="W207" s="237"/>
      <c r="X207" s="237"/>
      <c r="Y207" s="237"/>
      <c r="Z207" s="237"/>
      <c r="AA207" s="243"/>
      <c r="AT207" s="244" t="s">
        <v>161</v>
      </c>
      <c r="AU207" s="244" t="s">
        <v>132</v>
      </c>
      <c r="AV207" s="11" t="s">
        <v>132</v>
      </c>
      <c r="AW207" s="11" t="s">
        <v>34</v>
      </c>
      <c r="AX207" s="11" t="s">
        <v>77</v>
      </c>
      <c r="AY207" s="244" t="s">
        <v>153</v>
      </c>
    </row>
    <row r="208" s="10" customFormat="1" ht="25.5" customHeight="1">
      <c r="B208" s="227"/>
      <c r="C208" s="228"/>
      <c r="D208" s="228"/>
      <c r="E208" s="229" t="s">
        <v>20</v>
      </c>
      <c r="F208" s="265" t="s">
        <v>250</v>
      </c>
      <c r="G208" s="228"/>
      <c r="H208" s="228"/>
      <c r="I208" s="228"/>
      <c r="J208" s="228"/>
      <c r="K208" s="229" t="s">
        <v>20</v>
      </c>
      <c r="L208" s="228"/>
      <c r="M208" s="228"/>
      <c r="N208" s="228"/>
      <c r="O208" s="228"/>
      <c r="P208" s="228"/>
      <c r="Q208" s="228"/>
      <c r="R208" s="232"/>
      <c r="T208" s="233"/>
      <c r="U208" s="228"/>
      <c r="V208" s="228"/>
      <c r="W208" s="228"/>
      <c r="X208" s="228"/>
      <c r="Y208" s="228"/>
      <c r="Z208" s="228"/>
      <c r="AA208" s="234"/>
      <c r="AT208" s="235" t="s">
        <v>161</v>
      </c>
      <c r="AU208" s="235" t="s">
        <v>132</v>
      </c>
      <c r="AV208" s="10" t="s">
        <v>82</v>
      </c>
      <c r="AW208" s="10" t="s">
        <v>34</v>
      </c>
      <c r="AX208" s="10" t="s">
        <v>77</v>
      </c>
      <c r="AY208" s="235" t="s">
        <v>153</v>
      </c>
    </row>
    <row r="209" s="11" customFormat="1" ht="16.5" customHeight="1">
      <c r="B209" s="236"/>
      <c r="C209" s="237"/>
      <c r="D209" s="237"/>
      <c r="E209" s="238" t="s">
        <v>20</v>
      </c>
      <c r="F209" s="239" t="s">
        <v>251</v>
      </c>
      <c r="G209" s="237"/>
      <c r="H209" s="237"/>
      <c r="I209" s="237"/>
      <c r="J209" s="237"/>
      <c r="K209" s="240">
        <v>2.25</v>
      </c>
      <c r="L209" s="237"/>
      <c r="M209" s="237"/>
      <c r="N209" s="237"/>
      <c r="O209" s="237"/>
      <c r="P209" s="237"/>
      <c r="Q209" s="237"/>
      <c r="R209" s="241"/>
      <c r="T209" s="242"/>
      <c r="U209" s="237"/>
      <c r="V209" s="237"/>
      <c r="W209" s="237"/>
      <c r="X209" s="237"/>
      <c r="Y209" s="237"/>
      <c r="Z209" s="237"/>
      <c r="AA209" s="243"/>
      <c r="AT209" s="244" t="s">
        <v>161</v>
      </c>
      <c r="AU209" s="244" t="s">
        <v>132</v>
      </c>
      <c r="AV209" s="11" t="s">
        <v>132</v>
      </c>
      <c r="AW209" s="11" t="s">
        <v>34</v>
      </c>
      <c r="AX209" s="11" t="s">
        <v>77</v>
      </c>
      <c r="AY209" s="244" t="s">
        <v>153</v>
      </c>
    </row>
    <row r="210" s="10" customFormat="1" ht="16.5" customHeight="1">
      <c r="B210" s="227"/>
      <c r="C210" s="228"/>
      <c r="D210" s="228"/>
      <c r="E210" s="229" t="s">
        <v>20</v>
      </c>
      <c r="F210" s="265" t="s">
        <v>257</v>
      </c>
      <c r="G210" s="228"/>
      <c r="H210" s="228"/>
      <c r="I210" s="228"/>
      <c r="J210" s="228"/>
      <c r="K210" s="229" t="s">
        <v>20</v>
      </c>
      <c r="L210" s="228"/>
      <c r="M210" s="228"/>
      <c r="N210" s="228"/>
      <c r="O210" s="228"/>
      <c r="P210" s="228"/>
      <c r="Q210" s="228"/>
      <c r="R210" s="232"/>
      <c r="T210" s="233"/>
      <c r="U210" s="228"/>
      <c r="V210" s="228"/>
      <c r="W210" s="228"/>
      <c r="X210" s="228"/>
      <c r="Y210" s="228"/>
      <c r="Z210" s="228"/>
      <c r="AA210" s="234"/>
      <c r="AT210" s="235" t="s">
        <v>161</v>
      </c>
      <c r="AU210" s="235" t="s">
        <v>132</v>
      </c>
      <c r="AV210" s="10" t="s">
        <v>82</v>
      </c>
      <c r="AW210" s="10" t="s">
        <v>34</v>
      </c>
      <c r="AX210" s="10" t="s">
        <v>77</v>
      </c>
      <c r="AY210" s="235" t="s">
        <v>153</v>
      </c>
    </row>
    <row r="211" s="11" customFormat="1" ht="16.5" customHeight="1">
      <c r="B211" s="236"/>
      <c r="C211" s="237"/>
      <c r="D211" s="237"/>
      <c r="E211" s="238" t="s">
        <v>20</v>
      </c>
      <c r="F211" s="239" t="s">
        <v>258</v>
      </c>
      <c r="G211" s="237"/>
      <c r="H211" s="237"/>
      <c r="I211" s="237"/>
      <c r="J211" s="237"/>
      <c r="K211" s="240">
        <v>25.559999999999999</v>
      </c>
      <c r="L211" s="237"/>
      <c r="M211" s="237"/>
      <c r="N211" s="237"/>
      <c r="O211" s="237"/>
      <c r="P211" s="237"/>
      <c r="Q211" s="237"/>
      <c r="R211" s="241"/>
      <c r="T211" s="242"/>
      <c r="U211" s="237"/>
      <c r="V211" s="237"/>
      <c r="W211" s="237"/>
      <c r="X211" s="237"/>
      <c r="Y211" s="237"/>
      <c r="Z211" s="237"/>
      <c r="AA211" s="243"/>
      <c r="AT211" s="244" t="s">
        <v>161</v>
      </c>
      <c r="AU211" s="244" t="s">
        <v>132</v>
      </c>
      <c r="AV211" s="11" t="s">
        <v>132</v>
      </c>
      <c r="AW211" s="11" t="s">
        <v>34</v>
      </c>
      <c r="AX211" s="11" t="s">
        <v>77</v>
      </c>
      <c r="AY211" s="244" t="s">
        <v>153</v>
      </c>
    </row>
    <row r="212" s="11" customFormat="1" ht="16.5" customHeight="1">
      <c r="B212" s="236"/>
      <c r="C212" s="237"/>
      <c r="D212" s="237"/>
      <c r="E212" s="238" t="s">
        <v>20</v>
      </c>
      <c r="F212" s="239" t="s">
        <v>259</v>
      </c>
      <c r="G212" s="237"/>
      <c r="H212" s="237"/>
      <c r="I212" s="237"/>
      <c r="J212" s="237"/>
      <c r="K212" s="240">
        <v>30.399999999999999</v>
      </c>
      <c r="L212" s="237"/>
      <c r="M212" s="237"/>
      <c r="N212" s="237"/>
      <c r="O212" s="237"/>
      <c r="P212" s="237"/>
      <c r="Q212" s="237"/>
      <c r="R212" s="241"/>
      <c r="T212" s="242"/>
      <c r="U212" s="237"/>
      <c r="V212" s="237"/>
      <c r="W212" s="237"/>
      <c r="X212" s="237"/>
      <c r="Y212" s="237"/>
      <c r="Z212" s="237"/>
      <c r="AA212" s="243"/>
      <c r="AT212" s="244" t="s">
        <v>161</v>
      </c>
      <c r="AU212" s="244" t="s">
        <v>132</v>
      </c>
      <c r="AV212" s="11" t="s">
        <v>132</v>
      </c>
      <c r="AW212" s="11" t="s">
        <v>34</v>
      </c>
      <c r="AX212" s="11" t="s">
        <v>77</v>
      </c>
      <c r="AY212" s="244" t="s">
        <v>153</v>
      </c>
    </row>
    <row r="213" s="13" customFormat="1" ht="16.5" customHeight="1">
      <c r="B213" s="256"/>
      <c r="C213" s="257"/>
      <c r="D213" s="257"/>
      <c r="E213" s="258" t="s">
        <v>20</v>
      </c>
      <c r="F213" s="259" t="s">
        <v>197</v>
      </c>
      <c r="G213" s="257"/>
      <c r="H213" s="257"/>
      <c r="I213" s="257"/>
      <c r="J213" s="257"/>
      <c r="K213" s="260">
        <v>62.590000000000003</v>
      </c>
      <c r="L213" s="257"/>
      <c r="M213" s="257"/>
      <c r="N213" s="257"/>
      <c r="O213" s="257"/>
      <c r="P213" s="257"/>
      <c r="Q213" s="257"/>
      <c r="R213" s="261"/>
      <c r="T213" s="262"/>
      <c r="U213" s="257"/>
      <c r="V213" s="257"/>
      <c r="W213" s="257"/>
      <c r="X213" s="257"/>
      <c r="Y213" s="257"/>
      <c r="Z213" s="257"/>
      <c r="AA213" s="263"/>
      <c r="AT213" s="264" t="s">
        <v>161</v>
      </c>
      <c r="AU213" s="264" t="s">
        <v>132</v>
      </c>
      <c r="AV213" s="13" t="s">
        <v>168</v>
      </c>
      <c r="AW213" s="13" t="s">
        <v>34</v>
      </c>
      <c r="AX213" s="13" t="s">
        <v>77</v>
      </c>
      <c r="AY213" s="264" t="s">
        <v>153</v>
      </c>
    </row>
    <row r="214" s="10" customFormat="1" ht="16.5" customHeight="1">
      <c r="B214" s="227"/>
      <c r="C214" s="228"/>
      <c r="D214" s="228"/>
      <c r="E214" s="229" t="s">
        <v>20</v>
      </c>
      <c r="F214" s="265" t="s">
        <v>198</v>
      </c>
      <c r="G214" s="228"/>
      <c r="H214" s="228"/>
      <c r="I214" s="228"/>
      <c r="J214" s="228"/>
      <c r="K214" s="229" t="s">
        <v>20</v>
      </c>
      <c r="L214" s="228"/>
      <c r="M214" s="228"/>
      <c r="N214" s="228"/>
      <c r="O214" s="228"/>
      <c r="P214" s="228"/>
      <c r="Q214" s="228"/>
      <c r="R214" s="232"/>
      <c r="T214" s="233"/>
      <c r="U214" s="228"/>
      <c r="V214" s="228"/>
      <c r="W214" s="228"/>
      <c r="X214" s="228"/>
      <c r="Y214" s="228"/>
      <c r="Z214" s="228"/>
      <c r="AA214" s="234"/>
      <c r="AT214" s="235" t="s">
        <v>161</v>
      </c>
      <c r="AU214" s="235" t="s">
        <v>132</v>
      </c>
      <c r="AV214" s="10" t="s">
        <v>82</v>
      </c>
      <c r="AW214" s="10" t="s">
        <v>34</v>
      </c>
      <c r="AX214" s="10" t="s">
        <v>77</v>
      </c>
      <c r="AY214" s="235" t="s">
        <v>153</v>
      </c>
    </row>
    <row r="215" s="11" customFormat="1" ht="16.5" customHeight="1">
      <c r="B215" s="236"/>
      <c r="C215" s="237"/>
      <c r="D215" s="237"/>
      <c r="E215" s="238" t="s">
        <v>20</v>
      </c>
      <c r="F215" s="239" t="s">
        <v>260</v>
      </c>
      <c r="G215" s="237"/>
      <c r="H215" s="237"/>
      <c r="I215" s="237"/>
      <c r="J215" s="237"/>
      <c r="K215" s="240">
        <v>-1.44</v>
      </c>
      <c r="L215" s="237"/>
      <c r="M215" s="237"/>
      <c r="N215" s="237"/>
      <c r="O215" s="237"/>
      <c r="P215" s="237"/>
      <c r="Q215" s="237"/>
      <c r="R215" s="241"/>
      <c r="T215" s="242"/>
      <c r="U215" s="237"/>
      <c r="V215" s="237"/>
      <c r="W215" s="237"/>
      <c r="X215" s="237"/>
      <c r="Y215" s="237"/>
      <c r="Z215" s="237"/>
      <c r="AA215" s="243"/>
      <c r="AT215" s="244" t="s">
        <v>161</v>
      </c>
      <c r="AU215" s="244" t="s">
        <v>132</v>
      </c>
      <c r="AV215" s="11" t="s">
        <v>132</v>
      </c>
      <c r="AW215" s="11" t="s">
        <v>34</v>
      </c>
      <c r="AX215" s="11" t="s">
        <v>77</v>
      </c>
      <c r="AY215" s="244" t="s">
        <v>153</v>
      </c>
    </row>
    <row r="216" s="11" customFormat="1" ht="16.5" customHeight="1">
      <c r="B216" s="236"/>
      <c r="C216" s="237"/>
      <c r="D216" s="237"/>
      <c r="E216" s="238" t="s">
        <v>20</v>
      </c>
      <c r="F216" s="239" t="s">
        <v>261</v>
      </c>
      <c r="G216" s="237"/>
      <c r="H216" s="237"/>
      <c r="I216" s="237"/>
      <c r="J216" s="237"/>
      <c r="K216" s="240">
        <v>-7.0199999999999996</v>
      </c>
      <c r="L216" s="237"/>
      <c r="M216" s="237"/>
      <c r="N216" s="237"/>
      <c r="O216" s="237"/>
      <c r="P216" s="237"/>
      <c r="Q216" s="237"/>
      <c r="R216" s="241"/>
      <c r="T216" s="242"/>
      <c r="U216" s="237"/>
      <c r="V216" s="237"/>
      <c r="W216" s="237"/>
      <c r="X216" s="237"/>
      <c r="Y216" s="237"/>
      <c r="Z216" s="237"/>
      <c r="AA216" s="243"/>
      <c r="AT216" s="244" t="s">
        <v>161</v>
      </c>
      <c r="AU216" s="244" t="s">
        <v>132</v>
      </c>
      <c r="AV216" s="11" t="s">
        <v>132</v>
      </c>
      <c r="AW216" s="11" t="s">
        <v>34</v>
      </c>
      <c r="AX216" s="11" t="s">
        <v>77</v>
      </c>
      <c r="AY216" s="244" t="s">
        <v>153</v>
      </c>
    </row>
    <row r="217" s="13" customFormat="1" ht="16.5" customHeight="1">
      <c r="B217" s="256"/>
      <c r="C217" s="257"/>
      <c r="D217" s="257"/>
      <c r="E217" s="258" t="s">
        <v>20</v>
      </c>
      <c r="F217" s="259" t="s">
        <v>197</v>
      </c>
      <c r="G217" s="257"/>
      <c r="H217" s="257"/>
      <c r="I217" s="257"/>
      <c r="J217" s="257"/>
      <c r="K217" s="260">
        <v>-8.4600000000000009</v>
      </c>
      <c r="L217" s="257"/>
      <c r="M217" s="257"/>
      <c r="N217" s="257"/>
      <c r="O217" s="257"/>
      <c r="P217" s="257"/>
      <c r="Q217" s="257"/>
      <c r="R217" s="261"/>
      <c r="T217" s="262"/>
      <c r="U217" s="257"/>
      <c r="V217" s="257"/>
      <c r="W217" s="257"/>
      <c r="X217" s="257"/>
      <c r="Y217" s="257"/>
      <c r="Z217" s="257"/>
      <c r="AA217" s="263"/>
      <c r="AT217" s="264" t="s">
        <v>161</v>
      </c>
      <c r="AU217" s="264" t="s">
        <v>132</v>
      </c>
      <c r="AV217" s="13" t="s">
        <v>168</v>
      </c>
      <c r="AW217" s="13" t="s">
        <v>34</v>
      </c>
      <c r="AX217" s="13" t="s">
        <v>77</v>
      </c>
      <c r="AY217" s="264" t="s">
        <v>153</v>
      </c>
    </row>
    <row r="218" s="12" customFormat="1" ht="16.5" customHeight="1">
      <c r="B218" s="245"/>
      <c r="C218" s="246"/>
      <c r="D218" s="246"/>
      <c r="E218" s="247" t="s">
        <v>20</v>
      </c>
      <c r="F218" s="248" t="s">
        <v>163</v>
      </c>
      <c r="G218" s="246"/>
      <c r="H218" s="246"/>
      <c r="I218" s="246"/>
      <c r="J218" s="246"/>
      <c r="K218" s="249">
        <v>54.130000000000003</v>
      </c>
      <c r="L218" s="246"/>
      <c r="M218" s="246"/>
      <c r="N218" s="246"/>
      <c r="O218" s="246"/>
      <c r="P218" s="246"/>
      <c r="Q218" s="246"/>
      <c r="R218" s="250"/>
      <c r="T218" s="251"/>
      <c r="U218" s="246"/>
      <c r="V218" s="246"/>
      <c r="W218" s="246"/>
      <c r="X218" s="246"/>
      <c r="Y218" s="246"/>
      <c r="Z218" s="246"/>
      <c r="AA218" s="252"/>
      <c r="AT218" s="253" t="s">
        <v>161</v>
      </c>
      <c r="AU218" s="253" t="s">
        <v>132</v>
      </c>
      <c r="AV218" s="12" t="s">
        <v>158</v>
      </c>
      <c r="AW218" s="12" t="s">
        <v>34</v>
      </c>
      <c r="AX218" s="12" t="s">
        <v>82</v>
      </c>
      <c r="AY218" s="253" t="s">
        <v>153</v>
      </c>
    </row>
    <row r="219" s="1" customFormat="1" ht="51" customHeight="1">
      <c r="B219" s="48"/>
      <c r="C219" s="216" t="s">
        <v>262</v>
      </c>
      <c r="D219" s="216" t="s">
        <v>154</v>
      </c>
      <c r="E219" s="217" t="s">
        <v>263</v>
      </c>
      <c r="F219" s="218" t="s">
        <v>264</v>
      </c>
      <c r="G219" s="218"/>
      <c r="H219" s="218"/>
      <c r="I219" s="218"/>
      <c r="J219" s="219" t="s">
        <v>157</v>
      </c>
      <c r="K219" s="220">
        <v>54.130000000000003</v>
      </c>
      <c r="L219" s="221">
        <v>0</v>
      </c>
      <c r="M219" s="222"/>
      <c r="N219" s="220">
        <f>ROUND(L219*K219,3)</f>
        <v>0</v>
      </c>
      <c r="O219" s="220"/>
      <c r="P219" s="220"/>
      <c r="Q219" s="220"/>
      <c r="R219" s="50"/>
      <c r="T219" s="223" t="s">
        <v>20</v>
      </c>
      <c r="U219" s="58" t="s">
        <v>44</v>
      </c>
      <c r="V219" s="49"/>
      <c r="W219" s="224">
        <f>V219*K219</f>
        <v>0</v>
      </c>
      <c r="X219" s="224">
        <v>0.01312</v>
      </c>
      <c r="Y219" s="224">
        <f>X219*K219</f>
        <v>0.71018559999999997</v>
      </c>
      <c r="Z219" s="224">
        <v>0</v>
      </c>
      <c r="AA219" s="225">
        <f>Z219*K219</f>
        <v>0</v>
      </c>
      <c r="AR219" s="24" t="s">
        <v>158</v>
      </c>
      <c r="AT219" s="24" t="s">
        <v>154</v>
      </c>
      <c r="AU219" s="24" t="s">
        <v>132</v>
      </c>
      <c r="AY219" s="24" t="s">
        <v>153</v>
      </c>
      <c r="BE219" s="139">
        <f>IF(U219="základná",N219,0)</f>
        <v>0</v>
      </c>
      <c r="BF219" s="139">
        <f>IF(U219="znížená",N219,0)</f>
        <v>0</v>
      </c>
      <c r="BG219" s="139">
        <f>IF(U219="zákl. prenesená",N219,0)</f>
        <v>0</v>
      </c>
      <c r="BH219" s="139">
        <f>IF(U219="zníž. prenesená",N219,0)</f>
        <v>0</v>
      </c>
      <c r="BI219" s="139">
        <f>IF(U219="nulová",N219,0)</f>
        <v>0</v>
      </c>
      <c r="BJ219" s="24" t="s">
        <v>132</v>
      </c>
      <c r="BK219" s="226">
        <f>ROUND(L219*K219,3)</f>
        <v>0</v>
      </c>
      <c r="BL219" s="24" t="s">
        <v>158</v>
      </c>
      <c r="BM219" s="24" t="s">
        <v>265</v>
      </c>
    </row>
    <row r="220" s="1" customFormat="1" ht="51" customHeight="1">
      <c r="B220" s="48"/>
      <c r="C220" s="216" t="s">
        <v>266</v>
      </c>
      <c r="D220" s="216" t="s">
        <v>154</v>
      </c>
      <c r="E220" s="217" t="s">
        <v>267</v>
      </c>
      <c r="F220" s="218" t="s">
        <v>268</v>
      </c>
      <c r="G220" s="218"/>
      <c r="H220" s="218"/>
      <c r="I220" s="218"/>
      <c r="J220" s="219" t="s">
        <v>157</v>
      </c>
      <c r="K220" s="220">
        <v>79.674999999999997</v>
      </c>
      <c r="L220" s="221">
        <v>0</v>
      </c>
      <c r="M220" s="222"/>
      <c r="N220" s="220">
        <f>ROUND(L220*K220,3)</f>
        <v>0</v>
      </c>
      <c r="O220" s="220"/>
      <c r="P220" s="220"/>
      <c r="Q220" s="220"/>
      <c r="R220" s="50"/>
      <c r="T220" s="223" t="s">
        <v>20</v>
      </c>
      <c r="U220" s="58" t="s">
        <v>44</v>
      </c>
      <c r="V220" s="49"/>
      <c r="W220" s="224">
        <f>V220*K220</f>
        <v>0</v>
      </c>
      <c r="X220" s="224">
        <v>0.0092399999999999999</v>
      </c>
      <c r="Y220" s="224">
        <f>X220*K220</f>
        <v>0.73619699999999999</v>
      </c>
      <c r="Z220" s="224">
        <v>0</v>
      </c>
      <c r="AA220" s="225">
        <f>Z220*K220</f>
        <v>0</v>
      </c>
      <c r="AR220" s="24" t="s">
        <v>158</v>
      </c>
      <c r="AT220" s="24" t="s">
        <v>154</v>
      </c>
      <c r="AU220" s="24" t="s">
        <v>132</v>
      </c>
      <c r="AY220" s="24" t="s">
        <v>153</v>
      </c>
      <c r="BE220" s="139">
        <f>IF(U220="základná",N220,0)</f>
        <v>0</v>
      </c>
      <c r="BF220" s="139">
        <f>IF(U220="znížená",N220,0)</f>
        <v>0</v>
      </c>
      <c r="BG220" s="139">
        <f>IF(U220="zákl. prenesená",N220,0)</f>
        <v>0</v>
      </c>
      <c r="BH220" s="139">
        <f>IF(U220="zníž. prenesená",N220,0)</f>
        <v>0</v>
      </c>
      <c r="BI220" s="139">
        <f>IF(U220="nulová",N220,0)</f>
        <v>0</v>
      </c>
      <c r="BJ220" s="24" t="s">
        <v>132</v>
      </c>
      <c r="BK220" s="226">
        <f>ROUND(L220*K220,3)</f>
        <v>0</v>
      </c>
      <c r="BL220" s="24" t="s">
        <v>158</v>
      </c>
      <c r="BM220" s="24" t="s">
        <v>269</v>
      </c>
    </row>
    <row r="221" s="10" customFormat="1" ht="16.5" customHeight="1">
      <c r="B221" s="227"/>
      <c r="C221" s="228"/>
      <c r="D221" s="228"/>
      <c r="E221" s="229" t="s">
        <v>20</v>
      </c>
      <c r="F221" s="230" t="s">
        <v>270</v>
      </c>
      <c r="G221" s="231"/>
      <c r="H221" s="231"/>
      <c r="I221" s="231"/>
      <c r="J221" s="228"/>
      <c r="K221" s="229" t="s">
        <v>20</v>
      </c>
      <c r="L221" s="228"/>
      <c r="M221" s="228"/>
      <c r="N221" s="228"/>
      <c r="O221" s="228"/>
      <c r="P221" s="228"/>
      <c r="Q221" s="228"/>
      <c r="R221" s="232"/>
      <c r="T221" s="233"/>
      <c r="U221" s="228"/>
      <c r="V221" s="228"/>
      <c r="W221" s="228"/>
      <c r="X221" s="228"/>
      <c r="Y221" s="228"/>
      <c r="Z221" s="228"/>
      <c r="AA221" s="234"/>
      <c r="AT221" s="235" t="s">
        <v>161</v>
      </c>
      <c r="AU221" s="235" t="s">
        <v>132</v>
      </c>
      <c r="AV221" s="10" t="s">
        <v>82</v>
      </c>
      <c r="AW221" s="10" t="s">
        <v>34</v>
      </c>
      <c r="AX221" s="10" t="s">
        <v>77</v>
      </c>
      <c r="AY221" s="235" t="s">
        <v>153</v>
      </c>
    </row>
    <row r="222" s="11" customFormat="1" ht="16.5" customHeight="1">
      <c r="B222" s="236"/>
      <c r="C222" s="237"/>
      <c r="D222" s="237"/>
      <c r="E222" s="238" t="s">
        <v>20</v>
      </c>
      <c r="F222" s="239" t="s">
        <v>271</v>
      </c>
      <c r="G222" s="237"/>
      <c r="H222" s="237"/>
      <c r="I222" s="237"/>
      <c r="J222" s="237"/>
      <c r="K222" s="240">
        <v>9.3149999999999995</v>
      </c>
      <c r="L222" s="237"/>
      <c r="M222" s="237"/>
      <c r="N222" s="237"/>
      <c r="O222" s="237"/>
      <c r="P222" s="237"/>
      <c r="Q222" s="237"/>
      <c r="R222" s="241"/>
      <c r="T222" s="242"/>
      <c r="U222" s="237"/>
      <c r="V222" s="237"/>
      <c r="W222" s="237"/>
      <c r="X222" s="237"/>
      <c r="Y222" s="237"/>
      <c r="Z222" s="237"/>
      <c r="AA222" s="243"/>
      <c r="AT222" s="244" t="s">
        <v>161</v>
      </c>
      <c r="AU222" s="244" t="s">
        <v>132</v>
      </c>
      <c r="AV222" s="11" t="s">
        <v>132</v>
      </c>
      <c r="AW222" s="11" t="s">
        <v>34</v>
      </c>
      <c r="AX222" s="11" t="s">
        <v>77</v>
      </c>
      <c r="AY222" s="244" t="s">
        <v>153</v>
      </c>
    </row>
    <row r="223" s="11" customFormat="1" ht="16.5" customHeight="1">
      <c r="B223" s="236"/>
      <c r="C223" s="237"/>
      <c r="D223" s="237"/>
      <c r="E223" s="238" t="s">
        <v>20</v>
      </c>
      <c r="F223" s="239" t="s">
        <v>272</v>
      </c>
      <c r="G223" s="237"/>
      <c r="H223" s="237"/>
      <c r="I223" s="237"/>
      <c r="J223" s="237"/>
      <c r="K223" s="240">
        <v>15.84</v>
      </c>
      <c r="L223" s="237"/>
      <c r="M223" s="237"/>
      <c r="N223" s="237"/>
      <c r="O223" s="237"/>
      <c r="P223" s="237"/>
      <c r="Q223" s="237"/>
      <c r="R223" s="241"/>
      <c r="T223" s="242"/>
      <c r="U223" s="237"/>
      <c r="V223" s="237"/>
      <c r="W223" s="237"/>
      <c r="X223" s="237"/>
      <c r="Y223" s="237"/>
      <c r="Z223" s="237"/>
      <c r="AA223" s="243"/>
      <c r="AT223" s="244" t="s">
        <v>161</v>
      </c>
      <c r="AU223" s="244" t="s">
        <v>132</v>
      </c>
      <c r="AV223" s="11" t="s">
        <v>132</v>
      </c>
      <c r="AW223" s="11" t="s">
        <v>34</v>
      </c>
      <c r="AX223" s="11" t="s">
        <v>77</v>
      </c>
      <c r="AY223" s="244" t="s">
        <v>153</v>
      </c>
    </row>
    <row r="224" s="10" customFormat="1" ht="25.5" customHeight="1">
      <c r="B224" s="227"/>
      <c r="C224" s="228"/>
      <c r="D224" s="228"/>
      <c r="E224" s="229" t="s">
        <v>20</v>
      </c>
      <c r="F224" s="265" t="s">
        <v>250</v>
      </c>
      <c r="G224" s="228"/>
      <c r="H224" s="228"/>
      <c r="I224" s="228"/>
      <c r="J224" s="228"/>
      <c r="K224" s="229" t="s">
        <v>20</v>
      </c>
      <c r="L224" s="228"/>
      <c r="M224" s="228"/>
      <c r="N224" s="228"/>
      <c r="O224" s="228"/>
      <c r="P224" s="228"/>
      <c r="Q224" s="228"/>
      <c r="R224" s="232"/>
      <c r="T224" s="233"/>
      <c r="U224" s="228"/>
      <c r="V224" s="228"/>
      <c r="W224" s="228"/>
      <c r="X224" s="228"/>
      <c r="Y224" s="228"/>
      <c r="Z224" s="228"/>
      <c r="AA224" s="234"/>
      <c r="AT224" s="235" t="s">
        <v>161</v>
      </c>
      <c r="AU224" s="235" t="s">
        <v>132</v>
      </c>
      <c r="AV224" s="10" t="s">
        <v>82</v>
      </c>
      <c r="AW224" s="10" t="s">
        <v>34</v>
      </c>
      <c r="AX224" s="10" t="s">
        <v>77</v>
      </c>
      <c r="AY224" s="235" t="s">
        <v>153</v>
      </c>
    </row>
    <row r="225" s="11" customFormat="1" ht="16.5" customHeight="1">
      <c r="B225" s="236"/>
      <c r="C225" s="237"/>
      <c r="D225" s="237"/>
      <c r="E225" s="238" t="s">
        <v>20</v>
      </c>
      <c r="F225" s="239" t="s">
        <v>251</v>
      </c>
      <c r="G225" s="237"/>
      <c r="H225" s="237"/>
      <c r="I225" s="237"/>
      <c r="J225" s="237"/>
      <c r="K225" s="240">
        <v>2.25</v>
      </c>
      <c r="L225" s="237"/>
      <c r="M225" s="237"/>
      <c r="N225" s="237"/>
      <c r="O225" s="237"/>
      <c r="P225" s="237"/>
      <c r="Q225" s="237"/>
      <c r="R225" s="241"/>
      <c r="T225" s="242"/>
      <c r="U225" s="237"/>
      <c r="V225" s="237"/>
      <c r="W225" s="237"/>
      <c r="X225" s="237"/>
      <c r="Y225" s="237"/>
      <c r="Z225" s="237"/>
      <c r="AA225" s="243"/>
      <c r="AT225" s="244" t="s">
        <v>161</v>
      </c>
      <c r="AU225" s="244" t="s">
        <v>132</v>
      </c>
      <c r="AV225" s="11" t="s">
        <v>132</v>
      </c>
      <c r="AW225" s="11" t="s">
        <v>34</v>
      </c>
      <c r="AX225" s="11" t="s">
        <v>77</v>
      </c>
      <c r="AY225" s="244" t="s">
        <v>153</v>
      </c>
    </row>
    <row r="226" s="10" customFormat="1" ht="16.5" customHeight="1">
      <c r="B226" s="227"/>
      <c r="C226" s="228"/>
      <c r="D226" s="228"/>
      <c r="E226" s="229" t="s">
        <v>20</v>
      </c>
      <c r="F226" s="265" t="s">
        <v>273</v>
      </c>
      <c r="G226" s="228"/>
      <c r="H226" s="228"/>
      <c r="I226" s="228"/>
      <c r="J226" s="228"/>
      <c r="K226" s="229" t="s">
        <v>20</v>
      </c>
      <c r="L226" s="228"/>
      <c r="M226" s="228"/>
      <c r="N226" s="228"/>
      <c r="O226" s="228"/>
      <c r="P226" s="228"/>
      <c r="Q226" s="228"/>
      <c r="R226" s="232"/>
      <c r="T226" s="233"/>
      <c r="U226" s="228"/>
      <c r="V226" s="228"/>
      <c r="W226" s="228"/>
      <c r="X226" s="228"/>
      <c r="Y226" s="228"/>
      <c r="Z226" s="228"/>
      <c r="AA226" s="234"/>
      <c r="AT226" s="235" t="s">
        <v>161</v>
      </c>
      <c r="AU226" s="235" t="s">
        <v>132</v>
      </c>
      <c r="AV226" s="10" t="s">
        <v>82</v>
      </c>
      <c r="AW226" s="10" t="s">
        <v>34</v>
      </c>
      <c r="AX226" s="10" t="s">
        <v>77</v>
      </c>
      <c r="AY226" s="235" t="s">
        <v>153</v>
      </c>
    </row>
    <row r="227" s="11" customFormat="1" ht="16.5" customHeight="1">
      <c r="B227" s="236"/>
      <c r="C227" s="237"/>
      <c r="D227" s="237"/>
      <c r="E227" s="238" t="s">
        <v>20</v>
      </c>
      <c r="F227" s="239" t="s">
        <v>274</v>
      </c>
      <c r="G227" s="237"/>
      <c r="H227" s="237"/>
      <c r="I227" s="237"/>
      <c r="J227" s="237"/>
      <c r="K227" s="240">
        <v>2.1600000000000001</v>
      </c>
      <c r="L227" s="237"/>
      <c r="M227" s="237"/>
      <c r="N227" s="237"/>
      <c r="O227" s="237"/>
      <c r="P227" s="237"/>
      <c r="Q227" s="237"/>
      <c r="R227" s="241"/>
      <c r="T227" s="242"/>
      <c r="U227" s="237"/>
      <c r="V227" s="237"/>
      <c r="W227" s="237"/>
      <c r="X227" s="237"/>
      <c r="Y227" s="237"/>
      <c r="Z227" s="237"/>
      <c r="AA227" s="243"/>
      <c r="AT227" s="244" t="s">
        <v>161</v>
      </c>
      <c r="AU227" s="244" t="s">
        <v>132</v>
      </c>
      <c r="AV227" s="11" t="s">
        <v>132</v>
      </c>
      <c r="AW227" s="11" t="s">
        <v>34</v>
      </c>
      <c r="AX227" s="11" t="s">
        <v>77</v>
      </c>
      <c r="AY227" s="244" t="s">
        <v>153</v>
      </c>
    </row>
    <row r="228" s="11" customFormat="1" ht="16.5" customHeight="1">
      <c r="B228" s="236"/>
      <c r="C228" s="237"/>
      <c r="D228" s="237"/>
      <c r="E228" s="238" t="s">
        <v>20</v>
      </c>
      <c r="F228" s="239" t="s">
        <v>275</v>
      </c>
      <c r="G228" s="237"/>
      <c r="H228" s="237"/>
      <c r="I228" s="237"/>
      <c r="J228" s="237"/>
      <c r="K228" s="240">
        <v>2.3700000000000001</v>
      </c>
      <c r="L228" s="237"/>
      <c r="M228" s="237"/>
      <c r="N228" s="237"/>
      <c r="O228" s="237"/>
      <c r="P228" s="237"/>
      <c r="Q228" s="237"/>
      <c r="R228" s="241"/>
      <c r="T228" s="242"/>
      <c r="U228" s="237"/>
      <c r="V228" s="237"/>
      <c r="W228" s="237"/>
      <c r="X228" s="237"/>
      <c r="Y228" s="237"/>
      <c r="Z228" s="237"/>
      <c r="AA228" s="243"/>
      <c r="AT228" s="244" t="s">
        <v>161</v>
      </c>
      <c r="AU228" s="244" t="s">
        <v>132</v>
      </c>
      <c r="AV228" s="11" t="s">
        <v>132</v>
      </c>
      <c r="AW228" s="11" t="s">
        <v>34</v>
      </c>
      <c r="AX228" s="11" t="s">
        <v>77</v>
      </c>
      <c r="AY228" s="244" t="s">
        <v>153</v>
      </c>
    </row>
    <row r="229" s="13" customFormat="1" ht="16.5" customHeight="1">
      <c r="B229" s="256"/>
      <c r="C229" s="257"/>
      <c r="D229" s="257"/>
      <c r="E229" s="258" t="s">
        <v>20</v>
      </c>
      <c r="F229" s="259" t="s">
        <v>197</v>
      </c>
      <c r="G229" s="257"/>
      <c r="H229" s="257"/>
      <c r="I229" s="257"/>
      <c r="J229" s="257"/>
      <c r="K229" s="260">
        <v>31.934999999999999</v>
      </c>
      <c r="L229" s="257"/>
      <c r="M229" s="257"/>
      <c r="N229" s="257"/>
      <c r="O229" s="257"/>
      <c r="P229" s="257"/>
      <c r="Q229" s="257"/>
      <c r="R229" s="261"/>
      <c r="T229" s="262"/>
      <c r="U229" s="257"/>
      <c r="V229" s="257"/>
      <c r="W229" s="257"/>
      <c r="X229" s="257"/>
      <c r="Y229" s="257"/>
      <c r="Z229" s="257"/>
      <c r="AA229" s="263"/>
      <c r="AT229" s="264" t="s">
        <v>161</v>
      </c>
      <c r="AU229" s="264" t="s">
        <v>132</v>
      </c>
      <c r="AV229" s="13" t="s">
        <v>168</v>
      </c>
      <c r="AW229" s="13" t="s">
        <v>34</v>
      </c>
      <c r="AX229" s="13" t="s">
        <v>77</v>
      </c>
      <c r="AY229" s="264" t="s">
        <v>153</v>
      </c>
    </row>
    <row r="230" s="10" customFormat="1" ht="16.5" customHeight="1">
      <c r="B230" s="227"/>
      <c r="C230" s="228"/>
      <c r="D230" s="228"/>
      <c r="E230" s="229" t="s">
        <v>20</v>
      </c>
      <c r="F230" s="265" t="s">
        <v>276</v>
      </c>
      <c r="G230" s="228"/>
      <c r="H230" s="228"/>
      <c r="I230" s="228"/>
      <c r="J230" s="228"/>
      <c r="K230" s="229" t="s">
        <v>20</v>
      </c>
      <c r="L230" s="228"/>
      <c r="M230" s="228"/>
      <c r="N230" s="228"/>
      <c r="O230" s="228"/>
      <c r="P230" s="228"/>
      <c r="Q230" s="228"/>
      <c r="R230" s="232"/>
      <c r="T230" s="233"/>
      <c r="U230" s="228"/>
      <c r="V230" s="228"/>
      <c r="W230" s="228"/>
      <c r="X230" s="228"/>
      <c r="Y230" s="228"/>
      <c r="Z230" s="228"/>
      <c r="AA230" s="234"/>
      <c r="AT230" s="235" t="s">
        <v>161</v>
      </c>
      <c r="AU230" s="235" t="s">
        <v>132</v>
      </c>
      <c r="AV230" s="10" t="s">
        <v>82</v>
      </c>
      <c r="AW230" s="10" t="s">
        <v>34</v>
      </c>
      <c r="AX230" s="10" t="s">
        <v>77</v>
      </c>
      <c r="AY230" s="235" t="s">
        <v>153</v>
      </c>
    </row>
    <row r="231" s="11" customFormat="1" ht="16.5" customHeight="1">
      <c r="B231" s="236"/>
      <c r="C231" s="237"/>
      <c r="D231" s="237"/>
      <c r="E231" s="238" t="s">
        <v>20</v>
      </c>
      <c r="F231" s="239" t="s">
        <v>277</v>
      </c>
      <c r="G231" s="237"/>
      <c r="H231" s="237"/>
      <c r="I231" s="237"/>
      <c r="J231" s="237"/>
      <c r="K231" s="240">
        <v>24.850000000000001</v>
      </c>
      <c r="L231" s="237"/>
      <c r="M231" s="237"/>
      <c r="N231" s="237"/>
      <c r="O231" s="237"/>
      <c r="P231" s="237"/>
      <c r="Q231" s="237"/>
      <c r="R231" s="241"/>
      <c r="T231" s="242"/>
      <c r="U231" s="237"/>
      <c r="V231" s="237"/>
      <c r="W231" s="237"/>
      <c r="X231" s="237"/>
      <c r="Y231" s="237"/>
      <c r="Z231" s="237"/>
      <c r="AA231" s="243"/>
      <c r="AT231" s="244" t="s">
        <v>161</v>
      </c>
      <c r="AU231" s="244" t="s">
        <v>132</v>
      </c>
      <c r="AV231" s="11" t="s">
        <v>132</v>
      </c>
      <c r="AW231" s="11" t="s">
        <v>34</v>
      </c>
      <c r="AX231" s="11" t="s">
        <v>77</v>
      </c>
      <c r="AY231" s="244" t="s">
        <v>153</v>
      </c>
    </row>
    <row r="232" s="11" customFormat="1" ht="16.5" customHeight="1">
      <c r="B232" s="236"/>
      <c r="C232" s="237"/>
      <c r="D232" s="237"/>
      <c r="E232" s="238" t="s">
        <v>20</v>
      </c>
      <c r="F232" s="239" t="s">
        <v>278</v>
      </c>
      <c r="G232" s="237"/>
      <c r="H232" s="237"/>
      <c r="I232" s="237"/>
      <c r="J232" s="237"/>
      <c r="K232" s="240">
        <v>31.350000000000001</v>
      </c>
      <c r="L232" s="237"/>
      <c r="M232" s="237"/>
      <c r="N232" s="237"/>
      <c r="O232" s="237"/>
      <c r="P232" s="237"/>
      <c r="Q232" s="237"/>
      <c r="R232" s="241"/>
      <c r="T232" s="242"/>
      <c r="U232" s="237"/>
      <c r="V232" s="237"/>
      <c r="W232" s="237"/>
      <c r="X232" s="237"/>
      <c r="Y232" s="237"/>
      <c r="Z232" s="237"/>
      <c r="AA232" s="243"/>
      <c r="AT232" s="244" t="s">
        <v>161</v>
      </c>
      <c r="AU232" s="244" t="s">
        <v>132</v>
      </c>
      <c r="AV232" s="11" t="s">
        <v>132</v>
      </c>
      <c r="AW232" s="11" t="s">
        <v>34</v>
      </c>
      <c r="AX232" s="11" t="s">
        <v>77</v>
      </c>
      <c r="AY232" s="244" t="s">
        <v>153</v>
      </c>
    </row>
    <row r="233" s="13" customFormat="1" ht="16.5" customHeight="1">
      <c r="B233" s="256"/>
      <c r="C233" s="257"/>
      <c r="D233" s="257"/>
      <c r="E233" s="258" t="s">
        <v>20</v>
      </c>
      <c r="F233" s="259" t="s">
        <v>197</v>
      </c>
      <c r="G233" s="257"/>
      <c r="H233" s="257"/>
      <c r="I233" s="257"/>
      <c r="J233" s="257"/>
      <c r="K233" s="260">
        <v>56.200000000000003</v>
      </c>
      <c r="L233" s="257"/>
      <c r="M233" s="257"/>
      <c r="N233" s="257"/>
      <c r="O233" s="257"/>
      <c r="P233" s="257"/>
      <c r="Q233" s="257"/>
      <c r="R233" s="261"/>
      <c r="T233" s="262"/>
      <c r="U233" s="257"/>
      <c r="V233" s="257"/>
      <c r="W233" s="257"/>
      <c r="X233" s="257"/>
      <c r="Y233" s="257"/>
      <c r="Z233" s="257"/>
      <c r="AA233" s="263"/>
      <c r="AT233" s="264" t="s">
        <v>161</v>
      </c>
      <c r="AU233" s="264" t="s">
        <v>132</v>
      </c>
      <c r="AV233" s="13" t="s">
        <v>168</v>
      </c>
      <c r="AW233" s="13" t="s">
        <v>34</v>
      </c>
      <c r="AX233" s="13" t="s">
        <v>77</v>
      </c>
      <c r="AY233" s="264" t="s">
        <v>153</v>
      </c>
    </row>
    <row r="234" s="10" customFormat="1" ht="16.5" customHeight="1">
      <c r="B234" s="227"/>
      <c r="C234" s="228"/>
      <c r="D234" s="228"/>
      <c r="E234" s="229" t="s">
        <v>20</v>
      </c>
      <c r="F234" s="265" t="s">
        <v>198</v>
      </c>
      <c r="G234" s="228"/>
      <c r="H234" s="228"/>
      <c r="I234" s="228"/>
      <c r="J234" s="228"/>
      <c r="K234" s="229" t="s">
        <v>20</v>
      </c>
      <c r="L234" s="228"/>
      <c r="M234" s="228"/>
      <c r="N234" s="228"/>
      <c r="O234" s="228"/>
      <c r="P234" s="228"/>
      <c r="Q234" s="228"/>
      <c r="R234" s="232"/>
      <c r="T234" s="233"/>
      <c r="U234" s="228"/>
      <c r="V234" s="228"/>
      <c r="W234" s="228"/>
      <c r="X234" s="228"/>
      <c r="Y234" s="228"/>
      <c r="Z234" s="228"/>
      <c r="AA234" s="234"/>
      <c r="AT234" s="235" t="s">
        <v>161</v>
      </c>
      <c r="AU234" s="235" t="s">
        <v>132</v>
      </c>
      <c r="AV234" s="10" t="s">
        <v>82</v>
      </c>
      <c r="AW234" s="10" t="s">
        <v>34</v>
      </c>
      <c r="AX234" s="10" t="s">
        <v>77</v>
      </c>
      <c r="AY234" s="235" t="s">
        <v>153</v>
      </c>
    </row>
    <row r="235" s="11" customFormat="1" ht="16.5" customHeight="1">
      <c r="B235" s="236"/>
      <c r="C235" s="237"/>
      <c r="D235" s="237"/>
      <c r="E235" s="238" t="s">
        <v>20</v>
      </c>
      <c r="F235" s="239" t="s">
        <v>260</v>
      </c>
      <c r="G235" s="237"/>
      <c r="H235" s="237"/>
      <c r="I235" s="237"/>
      <c r="J235" s="237"/>
      <c r="K235" s="240">
        <v>-1.44</v>
      </c>
      <c r="L235" s="237"/>
      <c r="M235" s="237"/>
      <c r="N235" s="237"/>
      <c r="O235" s="237"/>
      <c r="P235" s="237"/>
      <c r="Q235" s="237"/>
      <c r="R235" s="241"/>
      <c r="T235" s="242"/>
      <c r="U235" s="237"/>
      <c r="V235" s="237"/>
      <c r="W235" s="237"/>
      <c r="X235" s="237"/>
      <c r="Y235" s="237"/>
      <c r="Z235" s="237"/>
      <c r="AA235" s="243"/>
      <c r="AT235" s="244" t="s">
        <v>161</v>
      </c>
      <c r="AU235" s="244" t="s">
        <v>132</v>
      </c>
      <c r="AV235" s="11" t="s">
        <v>132</v>
      </c>
      <c r="AW235" s="11" t="s">
        <v>34</v>
      </c>
      <c r="AX235" s="11" t="s">
        <v>77</v>
      </c>
      <c r="AY235" s="244" t="s">
        <v>153</v>
      </c>
    </row>
    <row r="236" s="11" customFormat="1" ht="16.5" customHeight="1">
      <c r="B236" s="236"/>
      <c r="C236" s="237"/>
      <c r="D236" s="237"/>
      <c r="E236" s="238" t="s">
        <v>20</v>
      </c>
      <c r="F236" s="239" t="s">
        <v>261</v>
      </c>
      <c r="G236" s="237"/>
      <c r="H236" s="237"/>
      <c r="I236" s="237"/>
      <c r="J236" s="237"/>
      <c r="K236" s="240">
        <v>-7.0199999999999996</v>
      </c>
      <c r="L236" s="237"/>
      <c r="M236" s="237"/>
      <c r="N236" s="237"/>
      <c r="O236" s="237"/>
      <c r="P236" s="237"/>
      <c r="Q236" s="237"/>
      <c r="R236" s="241"/>
      <c r="T236" s="242"/>
      <c r="U236" s="237"/>
      <c r="V236" s="237"/>
      <c r="W236" s="237"/>
      <c r="X236" s="237"/>
      <c r="Y236" s="237"/>
      <c r="Z236" s="237"/>
      <c r="AA236" s="243"/>
      <c r="AT236" s="244" t="s">
        <v>161</v>
      </c>
      <c r="AU236" s="244" t="s">
        <v>132</v>
      </c>
      <c r="AV236" s="11" t="s">
        <v>132</v>
      </c>
      <c r="AW236" s="11" t="s">
        <v>34</v>
      </c>
      <c r="AX236" s="11" t="s">
        <v>77</v>
      </c>
      <c r="AY236" s="244" t="s">
        <v>153</v>
      </c>
    </row>
    <row r="237" s="13" customFormat="1" ht="16.5" customHeight="1">
      <c r="B237" s="256"/>
      <c r="C237" s="257"/>
      <c r="D237" s="257"/>
      <c r="E237" s="258" t="s">
        <v>20</v>
      </c>
      <c r="F237" s="259" t="s">
        <v>197</v>
      </c>
      <c r="G237" s="257"/>
      <c r="H237" s="257"/>
      <c r="I237" s="257"/>
      <c r="J237" s="257"/>
      <c r="K237" s="260">
        <v>-8.4600000000000009</v>
      </c>
      <c r="L237" s="257"/>
      <c r="M237" s="257"/>
      <c r="N237" s="257"/>
      <c r="O237" s="257"/>
      <c r="P237" s="257"/>
      <c r="Q237" s="257"/>
      <c r="R237" s="261"/>
      <c r="T237" s="262"/>
      <c r="U237" s="257"/>
      <c r="V237" s="257"/>
      <c r="W237" s="257"/>
      <c r="X237" s="257"/>
      <c r="Y237" s="257"/>
      <c r="Z237" s="257"/>
      <c r="AA237" s="263"/>
      <c r="AT237" s="264" t="s">
        <v>161</v>
      </c>
      <c r="AU237" s="264" t="s">
        <v>132</v>
      </c>
      <c r="AV237" s="13" t="s">
        <v>168</v>
      </c>
      <c r="AW237" s="13" t="s">
        <v>34</v>
      </c>
      <c r="AX237" s="13" t="s">
        <v>77</v>
      </c>
      <c r="AY237" s="264" t="s">
        <v>153</v>
      </c>
    </row>
    <row r="238" s="12" customFormat="1" ht="16.5" customHeight="1">
      <c r="B238" s="245"/>
      <c r="C238" s="246"/>
      <c r="D238" s="246"/>
      <c r="E238" s="247" t="s">
        <v>20</v>
      </c>
      <c r="F238" s="248" t="s">
        <v>163</v>
      </c>
      <c r="G238" s="246"/>
      <c r="H238" s="246"/>
      <c r="I238" s="246"/>
      <c r="J238" s="246"/>
      <c r="K238" s="249">
        <v>79.674999999999997</v>
      </c>
      <c r="L238" s="246"/>
      <c r="M238" s="246"/>
      <c r="N238" s="246"/>
      <c r="O238" s="246"/>
      <c r="P238" s="246"/>
      <c r="Q238" s="246"/>
      <c r="R238" s="250"/>
      <c r="T238" s="251"/>
      <c r="U238" s="246"/>
      <c r="V238" s="246"/>
      <c r="W238" s="246"/>
      <c r="X238" s="246"/>
      <c r="Y238" s="246"/>
      <c r="Z238" s="246"/>
      <c r="AA238" s="252"/>
      <c r="AT238" s="253" t="s">
        <v>161</v>
      </c>
      <c r="AU238" s="253" t="s">
        <v>132</v>
      </c>
      <c r="AV238" s="12" t="s">
        <v>158</v>
      </c>
      <c r="AW238" s="12" t="s">
        <v>34</v>
      </c>
      <c r="AX238" s="12" t="s">
        <v>82</v>
      </c>
      <c r="AY238" s="253" t="s">
        <v>153</v>
      </c>
    </row>
    <row r="239" s="1" customFormat="1" ht="25.5" customHeight="1">
      <c r="B239" s="48"/>
      <c r="C239" s="216" t="s">
        <v>10</v>
      </c>
      <c r="D239" s="216" t="s">
        <v>154</v>
      </c>
      <c r="E239" s="217" t="s">
        <v>279</v>
      </c>
      <c r="F239" s="218" t="s">
        <v>280</v>
      </c>
      <c r="G239" s="218"/>
      <c r="H239" s="218"/>
      <c r="I239" s="218"/>
      <c r="J239" s="219" t="s">
        <v>157</v>
      </c>
      <c r="K239" s="220">
        <v>79.674999999999997</v>
      </c>
      <c r="L239" s="221">
        <v>0</v>
      </c>
      <c r="M239" s="222"/>
      <c r="N239" s="220">
        <f>ROUND(L239*K239,3)</f>
        <v>0</v>
      </c>
      <c r="O239" s="220"/>
      <c r="P239" s="220"/>
      <c r="Q239" s="220"/>
      <c r="R239" s="50"/>
      <c r="T239" s="223" t="s">
        <v>20</v>
      </c>
      <c r="U239" s="58" t="s">
        <v>44</v>
      </c>
      <c r="V239" s="49"/>
      <c r="W239" s="224">
        <f>V239*K239</f>
        <v>0</v>
      </c>
      <c r="X239" s="224">
        <v>4.0000000000000003E-05</v>
      </c>
      <c r="Y239" s="224">
        <f>X239*K239</f>
        <v>0.0031870000000000002</v>
      </c>
      <c r="Z239" s="224">
        <v>0</v>
      </c>
      <c r="AA239" s="225">
        <f>Z239*K239</f>
        <v>0</v>
      </c>
      <c r="AR239" s="24" t="s">
        <v>158</v>
      </c>
      <c r="AT239" s="24" t="s">
        <v>154</v>
      </c>
      <c r="AU239" s="24" t="s">
        <v>132</v>
      </c>
      <c r="AY239" s="24" t="s">
        <v>153</v>
      </c>
      <c r="BE239" s="139">
        <f>IF(U239="základná",N239,0)</f>
        <v>0</v>
      </c>
      <c r="BF239" s="139">
        <f>IF(U239="znížená",N239,0)</f>
        <v>0</v>
      </c>
      <c r="BG239" s="139">
        <f>IF(U239="zákl. prenesená",N239,0)</f>
        <v>0</v>
      </c>
      <c r="BH239" s="139">
        <f>IF(U239="zníž. prenesená",N239,0)</f>
        <v>0</v>
      </c>
      <c r="BI239" s="139">
        <f>IF(U239="nulová",N239,0)</f>
        <v>0</v>
      </c>
      <c r="BJ239" s="24" t="s">
        <v>132</v>
      </c>
      <c r="BK239" s="226">
        <f>ROUND(L239*K239,3)</f>
        <v>0</v>
      </c>
      <c r="BL239" s="24" t="s">
        <v>158</v>
      </c>
      <c r="BM239" s="24" t="s">
        <v>281</v>
      </c>
    </row>
    <row r="240" s="1" customFormat="1" ht="38.25" customHeight="1">
      <c r="B240" s="48"/>
      <c r="C240" s="216" t="s">
        <v>282</v>
      </c>
      <c r="D240" s="216" t="s">
        <v>154</v>
      </c>
      <c r="E240" s="217" t="s">
        <v>283</v>
      </c>
      <c r="F240" s="218" t="s">
        <v>284</v>
      </c>
      <c r="G240" s="218"/>
      <c r="H240" s="218"/>
      <c r="I240" s="218"/>
      <c r="J240" s="219" t="s">
        <v>157</v>
      </c>
      <c r="K240" s="220">
        <v>17.73</v>
      </c>
      <c r="L240" s="221">
        <v>0</v>
      </c>
      <c r="M240" s="222"/>
      <c r="N240" s="220">
        <f>ROUND(L240*K240,3)</f>
        <v>0</v>
      </c>
      <c r="O240" s="220"/>
      <c r="P240" s="220"/>
      <c r="Q240" s="220"/>
      <c r="R240" s="50"/>
      <c r="T240" s="223" t="s">
        <v>20</v>
      </c>
      <c r="U240" s="58" t="s">
        <v>44</v>
      </c>
      <c r="V240" s="49"/>
      <c r="W240" s="224">
        <f>V240*K240</f>
        <v>0</v>
      </c>
      <c r="X240" s="224">
        <v>0.01043</v>
      </c>
      <c r="Y240" s="224">
        <f>X240*K240</f>
        <v>0.1849239</v>
      </c>
      <c r="Z240" s="224">
        <v>0</v>
      </c>
      <c r="AA240" s="225">
        <f>Z240*K240</f>
        <v>0</v>
      </c>
      <c r="AR240" s="24" t="s">
        <v>158</v>
      </c>
      <c r="AT240" s="24" t="s">
        <v>154</v>
      </c>
      <c r="AU240" s="24" t="s">
        <v>132</v>
      </c>
      <c r="AY240" s="24" t="s">
        <v>153</v>
      </c>
      <c r="BE240" s="139">
        <f>IF(U240="základná",N240,0)</f>
        <v>0</v>
      </c>
      <c r="BF240" s="139">
        <f>IF(U240="znížená",N240,0)</f>
        <v>0</v>
      </c>
      <c r="BG240" s="139">
        <f>IF(U240="zákl. prenesená",N240,0)</f>
        <v>0</v>
      </c>
      <c r="BH240" s="139">
        <f>IF(U240="zníž. prenesená",N240,0)</f>
        <v>0</v>
      </c>
      <c r="BI240" s="139">
        <f>IF(U240="nulová",N240,0)</f>
        <v>0</v>
      </c>
      <c r="BJ240" s="24" t="s">
        <v>132</v>
      </c>
      <c r="BK240" s="226">
        <f>ROUND(L240*K240,3)</f>
        <v>0</v>
      </c>
      <c r="BL240" s="24" t="s">
        <v>158</v>
      </c>
      <c r="BM240" s="24" t="s">
        <v>285</v>
      </c>
    </row>
    <row r="241" s="10" customFormat="1" ht="16.5" customHeight="1">
      <c r="B241" s="227"/>
      <c r="C241" s="228"/>
      <c r="D241" s="228"/>
      <c r="E241" s="229" t="s">
        <v>20</v>
      </c>
      <c r="F241" s="230" t="s">
        <v>286</v>
      </c>
      <c r="G241" s="231"/>
      <c r="H241" s="231"/>
      <c r="I241" s="231"/>
      <c r="J241" s="228"/>
      <c r="K241" s="229" t="s">
        <v>20</v>
      </c>
      <c r="L241" s="228"/>
      <c r="M241" s="228"/>
      <c r="N241" s="228"/>
      <c r="O241" s="228"/>
      <c r="P241" s="228"/>
      <c r="Q241" s="228"/>
      <c r="R241" s="232"/>
      <c r="T241" s="233"/>
      <c r="U241" s="228"/>
      <c r="V241" s="228"/>
      <c r="W241" s="228"/>
      <c r="X241" s="228"/>
      <c r="Y241" s="228"/>
      <c r="Z241" s="228"/>
      <c r="AA241" s="234"/>
      <c r="AT241" s="235" t="s">
        <v>161</v>
      </c>
      <c r="AU241" s="235" t="s">
        <v>132</v>
      </c>
      <c r="AV241" s="10" t="s">
        <v>82</v>
      </c>
      <c r="AW241" s="10" t="s">
        <v>34</v>
      </c>
      <c r="AX241" s="10" t="s">
        <v>77</v>
      </c>
      <c r="AY241" s="235" t="s">
        <v>153</v>
      </c>
    </row>
    <row r="242" s="11" customFormat="1" ht="16.5" customHeight="1">
      <c r="B242" s="236"/>
      <c r="C242" s="237"/>
      <c r="D242" s="237"/>
      <c r="E242" s="238" t="s">
        <v>20</v>
      </c>
      <c r="F242" s="239" t="s">
        <v>287</v>
      </c>
      <c r="G242" s="237"/>
      <c r="H242" s="237"/>
      <c r="I242" s="237"/>
      <c r="J242" s="237"/>
      <c r="K242" s="240">
        <v>5.8650000000000002</v>
      </c>
      <c r="L242" s="237"/>
      <c r="M242" s="237"/>
      <c r="N242" s="237"/>
      <c r="O242" s="237"/>
      <c r="P242" s="237"/>
      <c r="Q242" s="237"/>
      <c r="R242" s="241"/>
      <c r="T242" s="242"/>
      <c r="U242" s="237"/>
      <c r="V242" s="237"/>
      <c r="W242" s="237"/>
      <c r="X242" s="237"/>
      <c r="Y242" s="237"/>
      <c r="Z242" s="237"/>
      <c r="AA242" s="243"/>
      <c r="AT242" s="244" t="s">
        <v>161</v>
      </c>
      <c r="AU242" s="244" t="s">
        <v>132</v>
      </c>
      <c r="AV242" s="11" t="s">
        <v>132</v>
      </c>
      <c r="AW242" s="11" t="s">
        <v>34</v>
      </c>
      <c r="AX242" s="11" t="s">
        <v>77</v>
      </c>
      <c r="AY242" s="244" t="s">
        <v>153</v>
      </c>
    </row>
    <row r="243" s="11" customFormat="1" ht="16.5" customHeight="1">
      <c r="B243" s="236"/>
      <c r="C243" s="237"/>
      <c r="D243" s="237"/>
      <c r="E243" s="238" t="s">
        <v>20</v>
      </c>
      <c r="F243" s="239" t="s">
        <v>288</v>
      </c>
      <c r="G243" s="237"/>
      <c r="H243" s="237"/>
      <c r="I243" s="237"/>
      <c r="J243" s="237"/>
      <c r="K243" s="240">
        <v>8.4149999999999991</v>
      </c>
      <c r="L243" s="237"/>
      <c r="M243" s="237"/>
      <c r="N243" s="237"/>
      <c r="O243" s="237"/>
      <c r="P243" s="237"/>
      <c r="Q243" s="237"/>
      <c r="R243" s="241"/>
      <c r="T243" s="242"/>
      <c r="U243" s="237"/>
      <c r="V243" s="237"/>
      <c r="W243" s="237"/>
      <c r="X243" s="237"/>
      <c r="Y243" s="237"/>
      <c r="Z243" s="237"/>
      <c r="AA243" s="243"/>
      <c r="AT243" s="244" t="s">
        <v>161</v>
      </c>
      <c r="AU243" s="244" t="s">
        <v>132</v>
      </c>
      <c r="AV243" s="11" t="s">
        <v>132</v>
      </c>
      <c r="AW243" s="11" t="s">
        <v>34</v>
      </c>
      <c r="AX243" s="11" t="s">
        <v>77</v>
      </c>
      <c r="AY243" s="244" t="s">
        <v>153</v>
      </c>
    </row>
    <row r="244" s="10" customFormat="1" ht="16.5" customHeight="1">
      <c r="B244" s="227"/>
      <c r="C244" s="228"/>
      <c r="D244" s="228"/>
      <c r="E244" s="229" t="s">
        <v>20</v>
      </c>
      <c r="F244" s="265" t="s">
        <v>257</v>
      </c>
      <c r="G244" s="228"/>
      <c r="H244" s="228"/>
      <c r="I244" s="228"/>
      <c r="J244" s="228"/>
      <c r="K244" s="229" t="s">
        <v>20</v>
      </c>
      <c r="L244" s="228"/>
      <c r="M244" s="228"/>
      <c r="N244" s="228"/>
      <c r="O244" s="228"/>
      <c r="P244" s="228"/>
      <c r="Q244" s="228"/>
      <c r="R244" s="232"/>
      <c r="T244" s="233"/>
      <c r="U244" s="228"/>
      <c r="V244" s="228"/>
      <c r="W244" s="228"/>
      <c r="X244" s="228"/>
      <c r="Y244" s="228"/>
      <c r="Z244" s="228"/>
      <c r="AA244" s="234"/>
      <c r="AT244" s="235" t="s">
        <v>161</v>
      </c>
      <c r="AU244" s="235" t="s">
        <v>132</v>
      </c>
      <c r="AV244" s="10" t="s">
        <v>82</v>
      </c>
      <c r="AW244" s="10" t="s">
        <v>34</v>
      </c>
      <c r="AX244" s="10" t="s">
        <v>77</v>
      </c>
      <c r="AY244" s="235" t="s">
        <v>153</v>
      </c>
    </row>
    <row r="245" s="11" customFormat="1" ht="16.5" customHeight="1">
      <c r="B245" s="236"/>
      <c r="C245" s="237"/>
      <c r="D245" s="237"/>
      <c r="E245" s="238" t="s">
        <v>20</v>
      </c>
      <c r="F245" s="239" t="s">
        <v>289</v>
      </c>
      <c r="G245" s="237"/>
      <c r="H245" s="237"/>
      <c r="I245" s="237"/>
      <c r="J245" s="237"/>
      <c r="K245" s="240">
        <v>1.0800000000000001</v>
      </c>
      <c r="L245" s="237"/>
      <c r="M245" s="237"/>
      <c r="N245" s="237"/>
      <c r="O245" s="237"/>
      <c r="P245" s="237"/>
      <c r="Q245" s="237"/>
      <c r="R245" s="241"/>
      <c r="T245" s="242"/>
      <c r="U245" s="237"/>
      <c r="V245" s="237"/>
      <c r="W245" s="237"/>
      <c r="X245" s="237"/>
      <c r="Y245" s="237"/>
      <c r="Z245" s="237"/>
      <c r="AA245" s="243"/>
      <c r="AT245" s="244" t="s">
        <v>161</v>
      </c>
      <c r="AU245" s="244" t="s">
        <v>132</v>
      </c>
      <c r="AV245" s="11" t="s">
        <v>132</v>
      </c>
      <c r="AW245" s="11" t="s">
        <v>34</v>
      </c>
      <c r="AX245" s="11" t="s">
        <v>77</v>
      </c>
      <c r="AY245" s="244" t="s">
        <v>153</v>
      </c>
    </row>
    <row r="246" s="11" customFormat="1" ht="16.5" customHeight="1">
      <c r="B246" s="236"/>
      <c r="C246" s="237"/>
      <c r="D246" s="237"/>
      <c r="E246" s="238" t="s">
        <v>20</v>
      </c>
      <c r="F246" s="239" t="s">
        <v>275</v>
      </c>
      <c r="G246" s="237"/>
      <c r="H246" s="237"/>
      <c r="I246" s="237"/>
      <c r="J246" s="237"/>
      <c r="K246" s="240">
        <v>2.3700000000000001</v>
      </c>
      <c r="L246" s="237"/>
      <c r="M246" s="237"/>
      <c r="N246" s="237"/>
      <c r="O246" s="237"/>
      <c r="P246" s="237"/>
      <c r="Q246" s="237"/>
      <c r="R246" s="241"/>
      <c r="T246" s="242"/>
      <c r="U246" s="237"/>
      <c r="V246" s="237"/>
      <c r="W246" s="237"/>
      <c r="X246" s="237"/>
      <c r="Y246" s="237"/>
      <c r="Z246" s="237"/>
      <c r="AA246" s="243"/>
      <c r="AT246" s="244" t="s">
        <v>161</v>
      </c>
      <c r="AU246" s="244" t="s">
        <v>132</v>
      </c>
      <c r="AV246" s="11" t="s">
        <v>132</v>
      </c>
      <c r="AW246" s="11" t="s">
        <v>34</v>
      </c>
      <c r="AX246" s="11" t="s">
        <v>77</v>
      </c>
      <c r="AY246" s="244" t="s">
        <v>153</v>
      </c>
    </row>
    <row r="247" s="12" customFormat="1" ht="16.5" customHeight="1">
      <c r="B247" s="245"/>
      <c r="C247" s="246"/>
      <c r="D247" s="246"/>
      <c r="E247" s="247" t="s">
        <v>20</v>
      </c>
      <c r="F247" s="248" t="s">
        <v>163</v>
      </c>
      <c r="G247" s="246"/>
      <c r="H247" s="246"/>
      <c r="I247" s="246"/>
      <c r="J247" s="246"/>
      <c r="K247" s="249">
        <v>17.73</v>
      </c>
      <c r="L247" s="246"/>
      <c r="M247" s="246"/>
      <c r="N247" s="246"/>
      <c r="O247" s="246"/>
      <c r="P247" s="246"/>
      <c r="Q247" s="246"/>
      <c r="R247" s="250"/>
      <c r="T247" s="251"/>
      <c r="U247" s="246"/>
      <c r="V247" s="246"/>
      <c r="W247" s="246"/>
      <c r="X247" s="246"/>
      <c r="Y247" s="246"/>
      <c r="Z247" s="246"/>
      <c r="AA247" s="252"/>
      <c r="AT247" s="253" t="s">
        <v>161</v>
      </c>
      <c r="AU247" s="253" t="s">
        <v>132</v>
      </c>
      <c r="AV247" s="12" t="s">
        <v>158</v>
      </c>
      <c r="AW247" s="12" t="s">
        <v>34</v>
      </c>
      <c r="AX247" s="12" t="s">
        <v>82</v>
      </c>
      <c r="AY247" s="253" t="s">
        <v>153</v>
      </c>
    </row>
    <row r="248" s="1" customFormat="1" ht="25.5" customHeight="1">
      <c r="B248" s="48"/>
      <c r="C248" s="216" t="s">
        <v>290</v>
      </c>
      <c r="D248" s="216" t="s">
        <v>154</v>
      </c>
      <c r="E248" s="217" t="s">
        <v>291</v>
      </c>
      <c r="F248" s="218" t="s">
        <v>292</v>
      </c>
      <c r="G248" s="218"/>
      <c r="H248" s="218"/>
      <c r="I248" s="218"/>
      <c r="J248" s="219" t="s">
        <v>171</v>
      </c>
      <c r="K248" s="220">
        <v>3.7280000000000002</v>
      </c>
      <c r="L248" s="221">
        <v>0</v>
      </c>
      <c r="M248" s="222"/>
      <c r="N248" s="220">
        <f>ROUND(L248*K248,3)</f>
        <v>0</v>
      </c>
      <c r="O248" s="220"/>
      <c r="P248" s="220"/>
      <c r="Q248" s="220"/>
      <c r="R248" s="50"/>
      <c r="T248" s="223" t="s">
        <v>20</v>
      </c>
      <c r="U248" s="58" t="s">
        <v>44</v>
      </c>
      <c r="V248" s="49"/>
      <c r="W248" s="224">
        <f>V248*K248</f>
        <v>0</v>
      </c>
      <c r="X248" s="224">
        <v>2.2404799999999998</v>
      </c>
      <c r="Y248" s="224">
        <f>X248*K248</f>
        <v>8.3525094400000004</v>
      </c>
      <c r="Z248" s="224">
        <v>0</v>
      </c>
      <c r="AA248" s="225">
        <f>Z248*K248</f>
        <v>0</v>
      </c>
      <c r="AR248" s="24" t="s">
        <v>158</v>
      </c>
      <c r="AT248" s="24" t="s">
        <v>154</v>
      </c>
      <c r="AU248" s="24" t="s">
        <v>132</v>
      </c>
      <c r="AY248" s="24" t="s">
        <v>153</v>
      </c>
      <c r="BE248" s="139">
        <f>IF(U248="základná",N248,0)</f>
        <v>0</v>
      </c>
      <c r="BF248" s="139">
        <f>IF(U248="znížená",N248,0)</f>
        <v>0</v>
      </c>
      <c r="BG248" s="139">
        <f>IF(U248="zákl. prenesená",N248,0)</f>
        <v>0</v>
      </c>
      <c r="BH248" s="139">
        <f>IF(U248="zníž. prenesená",N248,0)</f>
        <v>0</v>
      </c>
      <c r="BI248" s="139">
        <f>IF(U248="nulová",N248,0)</f>
        <v>0</v>
      </c>
      <c r="BJ248" s="24" t="s">
        <v>132</v>
      </c>
      <c r="BK248" s="226">
        <f>ROUND(L248*K248,3)</f>
        <v>0</v>
      </c>
      <c r="BL248" s="24" t="s">
        <v>158</v>
      </c>
      <c r="BM248" s="24" t="s">
        <v>293</v>
      </c>
    </row>
    <row r="249" s="10" customFormat="1" ht="16.5" customHeight="1">
      <c r="B249" s="227"/>
      <c r="C249" s="228"/>
      <c r="D249" s="228"/>
      <c r="E249" s="229" t="s">
        <v>20</v>
      </c>
      <c r="F249" s="230" t="s">
        <v>294</v>
      </c>
      <c r="G249" s="231"/>
      <c r="H249" s="231"/>
      <c r="I249" s="231"/>
      <c r="J249" s="228"/>
      <c r="K249" s="229" t="s">
        <v>20</v>
      </c>
      <c r="L249" s="228"/>
      <c r="M249" s="228"/>
      <c r="N249" s="228"/>
      <c r="O249" s="228"/>
      <c r="P249" s="228"/>
      <c r="Q249" s="228"/>
      <c r="R249" s="232"/>
      <c r="T249" s="233"/>
      <c r="U249" s="228"/>
      <c r="V249" s="228"/>
      <c r="W249" s="228"/>
      <c r="X249" s="228"/>
      <c r="Y249" s="228"/>
      <c r="Z249" s="228"/>
      <c r="AA249" s="234"/>
      <c r="AT249" s="235" t="s">
        <v>161</v>
      </c>
      <c r="AU249" s="235" t="s">
        <v>132</v>
      </c>
      <c r="AV249" s="10" t="s">
        <v>82</v>
      </c>
      <c r="AW249" s="10" t="s">
        <v>34</v>
      </c>
      <c r="AX249" s="10" t="s">
        <v>77</v>
      </c>
      <c r="AY249" s="235" t="s">
        <v>153</v>
      </c>
    </row>
    <row r="250" s="11" customFormat="1" ht="16.5" customHeight="1">
      <c r="B250" s="236"/>
      <c r="C250" s="237"/>
      <c r="D250" s="237"/>
      <c r="E250" s="238" t="s">
        <v>20</v>
      </c>
      <c r="F250" s="239" t="s">
        <v>295</v>
      </c>
      <c r="G250" s="237"/>
      <c r="H250" s="237"/>
      <c r="I250" s="237"/>
      <c r="J250" s="237"/>
      <c r="K250" s="240">
        <v>3.7280000000000002</v>
      </c>
      <c r="L250" s="237"/>
      <c r="M250" s="237"/>
      <c r="N250" s="237"/>
      <c r="O250" s="237"/>
      <c r="P250" s="237"/>
      <c r="Q250" s="237"/>
      <c r="R250" s="241"/>
      <c r="T250" s="242"/>
      <c r="U250" s="237"/>
      <c r="V250" s="237"/>
      <c r="W250" s="237"/>
      <c r="X250" s="237"/>
      <c r="Y250" s="237"/>
      <c r="Z250" s="237"/>
      <c r="AA250" s="243"/>
      <c r="AT250" s="244" t="s">
        <v>161</v>
      </c>
      <c r="AU250" s="244" t="s">
        <v>132</v>
      </c>
      <c r="AV250" s="11" t="s">
        <v>132</v>
      </c>
      <c r="AW250" s="11" t="s">
        <v>34</v>
      </c>
      <c r="AX250" s="11" t="s">
        <v>77</v>
      </c>
      <c r="AY250" s="244" t="s">
        <v>153</v>
      </c>
    </row>
    <row r="251" s="12" customFormat="1" ht="16.5" customHeight="1">
      <c r="B251" s="245"/>
      <c r="C251" s="246"/>
      <c r="D251" s="246"/>
      <c r="E251" s="247" t="s">
        <v>20</v>
      </c>
      <c r="F251" s="248" t="s">
        <v>163</v>
      </c>
      <c r="G251" s="246"/>
      <c r="H251" s="246"/>
      <c r="I251" s="246"/>
      <c r="J251" s="246"/>
      <c r="K251" s="249">
        <v>3.7280000000000002</v>
      </c>
      <c r="L251" s="246"/>
      <c r="M251" s="246"/>
      <c r="N251" s="246"/>
      <c r="O251" s="246"/>
      <c r="P251" s="246"/>
      <c r="Q251" s="246"/>
      <c r="R251" s="250"/>
      <c r="T251" s="251"/>
      <c r="U251" s="246"/>
      <c r="V251" s="246"/>
      <c r="W251" s="246"/>
      <c r="X251" s="246"/>
      <c r="Y251" s="246"/>
      <c r="Z251" s="246"/>
      <c r="AA251" s="252"/>
      <c r="AT251" s="253" t="s">
        <v>161</v>
      </c>
      <c r="AU251" s="253" t="s">
        <v>132</v>
      </c>
      <c r="AV251" s="12" t="s">
        <v>158</v>
      </c>
      <c r="AW251" s="12" t="s">
        <v>34</v>
      </c>
      <c r="AX251" s="12" t="s">
        <v>82</v>
      </c>
      <c r="AY251" s="253" t="s">
        <v>153</v>
      </c>
    </row>
    <row r="252" s="1" customFormat="1" ht="38.25" customHeight="1">
      <c r="B252" s="48"/>
      <c r="C252" s="216" t="s">
        <v>296</v>
      </c>
      <c r="D252" s="216" t="s">
        <v>154</v>
      </c>
      <c r="E252" s="217" t="s">
        <v>297</v>
      </c>
      <c r="F252" s="218" t="s">
        <v>298</v>
      </c>
      <c r="G252" s="218"/>
      <c r="H252" s="218"/>
      <c r="I252" s="218"/>
      <c r="J252" s="219" t="s">
        <v>171</v>
      </c>
      <c r="K252" s="220">
        <v>3.7280000000000002</v>
      </c>
      <c r="L252" s="221">
        <v>0</v>
      </c>
      <c r="M252" s="222"/>
      <c r="N252" s="220">
        <f>ROUND(L252*K252,3)</f>
        <v>0</v>
      </c>
      <c r="O252" s="220"/>
      <c r="P252" s="220"/>
      <c r="Q252" s="220"/>
      <c r="R252" s="50"/>
      <c r="T252" s="223" t="s">
        <v>20</v>
      </c>
      <c r="U252" s="58" t="s">
        <v>44</v>
      </c>
      <c r="V252" s="49"/>
      <c r="W252" s="224">
        <f>V252*K252</f>
        <v>0</v>
      </c>
      <c r="X252" s="224">
        <v>0</v>
      </c>
      <c r="Y252" s="224">
        <f>X252*K252</f>
        <v>0</v>
      </c>
      <c r="Z252" s="224">
        <v>0</v>
      </c>
      <c r="AA252" s="225">
        <f>Z252*K252</f>
        <v>0</v>
      </c>
      <c r="AR252" s="24" t="s">
        <v>158</v>
      </c>
      <c r="AT252" s="24" t="s">
        <v>154</v>
      </c>
      <c r="AU252" s="24" t="s">
        <v>132</v>
      </c>
      <c r="AY252" s="24" t="s">
        <v>153</v>
      </c>
      <c r="BE252" s="139">
        <f>IF(U252="základná",N252,0)</f>
        <v>0</v>
      </c>
      <c r="BF252" s="139">
        <f>IF(U252="znížená",N252,0)</f>
        <v>0</v>
      </c>
      <c r="BG252" s="139">
        <f>IF(U252="zákl. prenesená",N252,0)</f>
        <v>0</v>
      </c>
      <c r="BH252" s="139">
        <f>IF(U252="zníž. prenesená",N252,0)</f>
        <v>0</v>
      </c>
      <c r="BI252" s="139">
        <f>IF(U252="nulová",N252,0)</f>
        <v>0</v>
      </c>
      <c r="BJ252" s="24" t="s">
        <v>132</v>
      </c>
      <c r="BK252" s="226">
        <f>ROUND(L252*K252,3)</f>
        <v>0</v>
      </c>
      <c r="BL252" s="24" t="s">
        <v>158</v>
      </c>
      <c r="BM252" s="24" t="s">
        <v>299</v>
      </c>
    </row>
    <row r="253" s="1" customFormat="1" ht="38.25" customHeight="1">
      <c r="B253" s="48"/>
      <c r="C253" s="216" t="s">
        <v>300</v>
      </c>
      <c r="D253" s="216" t="s">
        <v>154</v>
      </c>
      <c r="E253" s="217" t="s">
        <v>301</v>
      </c>
      <c r="F253" s="218" t="s">
        <v>302</v>
      </c>
      <c r="G253" s="218"/>
      <c r="H253" s="218"/>
      <c r="I253" s="218"/>
      <c r="J253" s="219" t="s">
        <v>157</v>
      </c>
      <c r="K253" s="220">
        <v>21.120000000000001</v>
      </c>
      <c r="L253" s="221">
        <v>0</v>
      </c>
      <c r="M253" s="222"/>
      <c r="N253" s="220">
        <f>ROUND(L253*K253,3)</f>
        <v>0</v>
      </c>
      <c r="O253" s="220"/>
      <c r="P253" s="220"/>
      <c r="Q253" s="220"/>
      <c r="R253" s="50"/>
      <c r="T253" s="223" t="s">
        <v>20</v>
      </c>
      <c r="U253" s="58" t="s">
        <v>44</v>
      </c>
      <c r="V253" s="49"/>
      <c r="W253" s="224">
        <f>V253*K253</f>
        <v>0</v>
      </c>
      <c r="X253" s="224">
        <v>0.24442</v>
      </c>
      <c r="Y253" s="224">
        <f>X253*K253</f>
        <v>5.1621503999999998</v>
      </c>
      <c r="Z253" s="224">
        <v>0</v>
      </c>
      <c r="AA253" s="225">
        <f>Z253*K253</f>
        <v>0</v>
      </c>
      <c r="AR253" s="24" t="s">
        <v>158</v>
      </c>
      <c r="AT253" s="24" t="s">
        <v>154</v>
      </c>
      <c r="AU253" s="24" t="s">
        <v>132</v>
      </c>
      <c r="AY253" s="24" t="s">
        <v>153</v>
      </c>
      <c r="BE253" s="139">
        <f>IF(U253="základná",N253,0)</f>
        <v>0</v>
      </c>
      <c r="BF253" s="139">
        <f>IF(U253="znížená",N253,0)</f>
        <v>0</v>
      </c>
      <c r="BG253" s="139">
        <f>IF(U253="zákl. prenesená",N253,0)</f>
        <v>0</v>
      </c>
      <c r="BH253" s="139">
        <f>IF(U253="zníž. prenesená",N253,0)</f>
        <v>0</v>
      </c>
      <c r="BI253" s="139">
        <f>IF(U253="nulová",N253,0)</f>
        <v>0</v>
      </c>
      <c r="BJ253" s="24" t="s">
        <v>132</v>
      </c>
      <c r="BK253" s="226">
        <f>ROUND(L253*K253,3)</f>
        <v>0</v>
      </c>
      <c r="BL253" s="24" t="s">
        <v>158</v>
      </c>
      <c r="BM253" s="24" t="s">
        <v>303</v>
      </c>
    </row>
    <row r="254" s="10" customFormat="1" ht="16.5" customHeight="1">
      <c r="B254" s="227"/>
      <c r="C254" s="228"/>
      <c r="D254" s="228"/>
      <c r="E254" s="229" t="s">
        <v>20</v>
      </c>
      <c r="F254" s="230" t="s">
        <v>304</v>
      </c>
      <c r="G254" s="231"/>
      <c r="H254" s="231"/>
      <c r="I254" s="231"/>
      <c r="J254" s="228"/>
      <c r="K254" s="229" t="s">
        <v>20</v>
      </c>
      <c r="L254" s="228"/>
      <c r="M254" s="228"/>
      <c r="N254" s="228"/>
      <c r="O254" s="228"/>
      <c r="P254" s="228"/>
      <c r="Q254" s="228"/>
      <c r="R254" s="232"/>
      <c r="T254" s="233"/>
      <c r="U254" s="228"/>
      <c r="V254" s="228"/>
      <c r="W254" s="228"/>
      <c r="X254" s="228"/>
      <c r="Y254" s="228"/>
      <c r="Z254" s="228"/>
      <c r="AA254" s="234"/>
      <c r="AT254" s="235" t="s">
        <v>161</v>
      </c>
      <c r="AU254" s="235" t="s">
        <v>132</v>
      </c>
      <c r="AV254" s="10" t="s">
        <v>82</v>
      </c>
      <c r="AW254" s="10" t="s">
        <v>34</v>
      </c>
      <c r="AX254" s="10" t="s">
        <v>77</v>
      </c>
      <c r="AY254" s="235" t="s">
        <v>153</v>
      </c>
    </row>
    <row r="255" s="11" customFormat="1" ht="16.5" customHeight="1">
      <c r="B255" s="236"/>
      <c r="C255" s="237"/>
      <c r="D255" s="237"/>
      <c r="E255" s="238" t="s">
        <v>20</v>
      </c>
      <c r="F255" s="239" t="s">
        <v>305</v>
      </c>
      <c r="G255" s="237"/>
      <c r="H255" s="237"/>
      <c r="I255" s="237"/>
      <c r="J255" s="237"/>
      <c r="K255" s="240">
        <v>21.120000000000001</v>
      </c>
      <c r="L255" s="237"/>
      <c r="M255" s="237"/>
      <c r="N255" s="237"/>
      <c r="O255" s="237"/>
      <c r="P255" s="237"/>
      <c r="Q255" s="237"/>
      <c r="R255" s="241"/>
      <c r="T255" s="242"/>
      <c r="U255" s="237"/>
      <c r="V255" s="237"/>
      <c r="W255" s="237"/>
      <c r="X255" s="237"/>
      <c r="Y255" s="237"/>
      <c r="Z255" s="237"/>
      <c r="AA255" s="243"/>
      <c r="AT255" s="244" t="s">
        <v>161</v>
      </c>
      <c r="AU255" s="244" t="s">
        <v>132</v>
      </c>
      <c r="AV255" s="11" t="s">
        <v>132</v>
      </c>
      <c r="AW255" s="11" t="s">
        <v>34</v>
      </c>
      <c r="AX255" s="11" t="s">
        <v>77</v>
      </c>
      <c r="AY255" s="244" t="s">
        <v>153</v>
      </c>
    </row>
    <row r="256" s="12" customFormat="1" ht="16.5" customHeight="1">
      <c r="B256" s="245"/>
      <c r="C256" s="246"/>
      <c r="D256" s="246"/>
      <c r="E256" s="247" t="s">
        <v>20</v>
      </c>
      <c r="F256" s="248" t="s">
        <v>163</v>
      </c>
      <c r="G256" s="246"/>
      <c r="H256" s="246"/>
      <c r="I256" s="246"/>
      <c r="J256" s="246"/>
      <c r="K256" s="249">
        <v>21.120000000000001</v>
      </c>
      <c r="L256" s="246"/>
      <c r="M256" s="246"/>
      <c r="N256" s="246"/>
      <c r="O256" s="246"/>
      <c r="P256" s="246"/>
      <c r="Q256" s="246"/>
      <c r="R256" s="250"/>
      <c r="T256" s="251"/>
      <c r="U256" s="246"/>
      <c r="V256" s="246"/>
      <c r="W256" s="246"/>
      <c r="X256" s="246"/>
      <c r="Y256" s="246"/>
      <c r="Z256" s="246"/>
      <c r="AA256" s="252"/>
      <c r="AT256" s="253" t="s">
        <v>161</v>
      </c>
      <c r="AU256" s="253" t="s">
        <v>132</v>
      </c>
      <c r="AV256" s="12" t="s">
        <v>158</v>
      </c>
      <c r="AW256" s="12" t="s">
        <v>34</v>
      </c>
      <c r="AX256" s="12" t="s">
        <v>82</v>
      </c>
      <c r="AY256" s="253" t="s">
        <v>153</v>
      </c>
    </row>
    <row r="257" s="1" customFormat="1" ht="38.25" customHeight="1">
      <c r="B257" s="48"/>
      <c r="C257" s="216" t="s">
        <v>306</v>
      </c>
      <c r="D257" s="216" t="s">
        <v>154</v>
      </c>
      <c r="E257" s="217" t="s">
        <v>307</v>
      </c>
      <c r="F257" s="218" t="s">
        <v>308</v>
      </c>
      <c r="G257" s="218"/>
      <c r="H257" s="218"/>
      <c r="I257" s="218"/>
      <c r="J257" s="219" t="s">
        <v>157</v>
      </c>
      <c r="K257" s="220">
        <v>33.310000000000002</v>
      </c>
      <c r="L257" s="221">
        <v>0</v>
      </c>
      <c r="M257" s="222"/>
      <c r="N257" s="220">
        <f>ROUND(L257*K257,3)</f>
        <v>0</v>
      </c>
      <c r="O257" s="220"/>
      <c r="P257" s="220"/>
      <c r="Q257" s="220"/>
      <c r="R257" s="50"/>
      <c r="T257" s="223" t="s">
        <v>20</v>
      </c>
      <c r="U257" s="58" t="s">
        <v>44</v>
      </c>
      <c r="V257" s="49"/>
      <c r="W257" s="224">
        <f>V257*K257</f>
        <v>0</v>
      </c>
      <c r="X257" s="224">
        <v>0.0062700000000000004</v>
      </c>
      <c r="Y257" s="224">
        <f>X257*K257</f>
        <v>0.20885370000000003</v>
      </c>
      <c r="Z257" s="224">
        <v>0</v>
      </c>
      <c r="AA257" s="225">
        <f>Z257*K257</f>
        <v>0</v>
      </c>
      <c r="AR257" s="24" t="s">
        <v>158</v>
      </c>
      <c r="AT257" s="24" t="s">
        <v>154</v>
      </c>
      <c r="AU257" s="24" t="s">
        <v>132</v>
      </c>
      <c r="AY257" s="24" t="s">
        <v>153</v>
      </c>
      <c r="BE257" s="139">
        <f>IF(U257="základná",N257,0)</f>
        <v>0</v>
      </c>
      <c r="BF257" s="139">
        <f>IF(U257="znížená",N257,0)</f>
        <v>0</v>
      </c>
      <c r="BG257" s="139">
        <f>IF(U257="zákl. prenesená",N257,0)</f>
        <v>0</v>
      </c>
      <c r="BH257" s="139">
        <f>IF(U257="zníž. prenesená",N257,0)</f>
        <v>0</v>
      </c>
      <c r="BI257" s="139">
        <f>IF(U257="nulová",N257,0)</f>
        <v>0</v>
      </c>
      <c r="BJ257" s="24" t="s">
        <v>132</v>
      </c>
      <c r="BK257" s="226">
        <f>ROUND(L257*K257,3)</f>
        <v>0</v>
      </c>
      <c r="BL257" s="24" t="s">
        <v>158</v>
      </c>
      <c r="BM257" s="24" t="s">
        <v>309</v>
      </c>
    </row>
    <row r="258" s="10" customFormat="1" ht="16.5" customHeight="1">
      <c r="B258" s="227"/>
      <c r="C258" s="228"/>
      <c r="D258" s="228"/>
      <c r="E258" s="229" t="s">
        <v>20</v>
      </c>
      <c r="F258" s="230" t="s">
        <v>294</v>
      </c>
      <c r="G258" s="231"/>
      <c r="H258" s="231"/>
      <c r="I258" s="231"/>
      <c r="J258" s="228"/>
      <c r="K258" s="229" t="s">
        <v>20</v>
      </c>
      <c r="L258" s="228"/>
      <c r="M258" s="228"/>
      <c r="N258" s="228"/>
      <c r="O258" s="228"/>
      <c r="P258" s="228"/>
      <c r="Q258" s="228"/>
      <c r="R258" s="232"/>
      <c r="T258" s="233"/>
      <c r="U258" s="228"/>
      <c r="V258" s="228"/>
      <c r="W258" s="228"/>
      <c r="X258" s="228"/>
      <c r="Y258" s="228"/>
      <c r="Z258" s="228"/>
      <c r="AA258" s="234"/>
      <c r="AT258" s="235" t="s">
        <v>161</v>
      </c>
      <c r="AU258" s="235" t="s">
        <v>132</v>
      </c>
      <c r="AV258" s="10" t="s">
        <v>82</v>
      </c>
      <c r="AW258" s="10" t="s">
        <v>34</v>
      </c>
      <c r="AX258" s="10" t="s">
        <v>77</v>
      </c>
      <c r="AY258" s="235" t="s">
        <v>153</v>
      </c>
    </row>
    <row r="259" s="11" customFormat="1" ht="16.5" customHeight="1">
      <c r="B259" s="236"/>
      <c r="C259" s="237"/>
      <c r="D259" s="237"/>
      <c r="E259" s="238" t="s">
        <v>20</v>
      </c>
      <c r="F259" s="239" t="s">
        <v>310</v>
      </c>
      <c r="G259" s="237"/>
      <c r="H259" s="237"/>
      <c r="I259" s="237"/>
      <c r="J259" s="237"/>
      <c r="K259" s="240">
        <v>24.850000000000001</v>
      </c>
      <c r="L259" s="237"/>
      <c r="M259" s="237"/>
      <c r="N259" s="237"/>
      <c r="O259" s="237"/>
      <c r="P259" s="237"/>
      <c r="Q259" s="237"/>
      <c r="R259" s="241"/>
      <c r="T259" s="242"/>
      <c r="U259" s="237"/>
      <c r="V259" s="237"/>
      <c r="W259" s="237"/>
      <c r="X259" s="237"/>
      <c r="Y259" s="237"/>
      <c r="Z259" s="237"/>
      <c r="AA259" s="243"/>
      <c r="AT259" s="244" t="s">
        <v>161</v>
      </c>
      <c r="AU259" s="244" t="s">
        <v>132</v>
      </c>
      <c r="AV259" s="11" t="s">
        <v>132</v>
      </c>
      <c r="AW259" s="11" t="s">
        <v>34</v>
      </c>
      <c r="AX259" s="11" t="s">
        <v>77</v>
      </c>
      <c r="AY259" s="244" t="s">
        <v>153</v>
      </c>
    </row>
    <row r="260" s="11" customFormat="1" ht="16.5" customHeight="1">
      <c r="B260" s="236"/>
      <c r="C260" s="237"/>
      <c r="D260" s="237"/>
      <c r="E260" s="238" t="s">
        <v>20</v>
      </c>
      <c r="F260" s="239" t="s">
        <v>311</v>
      </c>
      <c r="G260" s="237"/>
      <c r="H260" s="237"/>
      <c r="I260" s="237"/>
      <c r="J260" s="237"/>
      <c r="K260" s="240">
        <v>8.4600000000000009</v>
      </c>
      <c r="L260" s="237"/>
      <c r="M260" s="237"/>
      <c r="N260" s="237"/>
      <c r="O260" s="237"/>
      <c r="P260" s="237"/>
      <c r="Q260" s="237"/>
      <c r="R260" s="241"/>
      <c r="T260" s="242"/>
      <c r="U260" s="237"/>
      <c r="V260" s="237"/>
      <c r="W260" s="237"/>
      <c r="X260" s="237"/>
      <c r="Y260" s="237"/>
      <c r="Z260" s="237"/>
      <c r="AA260" s="243"/>
      <c r="AT260" s="244" t="s">
        <v>161</v>
      </c>
      <c r="AU260" s="244" t="s">
        <v>132</v>
      </c>
      <c r="AV260" s="11" t="s">
        <v>132</v>
      </c>
      <c r="AW260" s="11" t="s">
        <v>34</v>
      </c>
      <c r="AX260" s="11" t="s">
        <v>77</v>
      </c>
      <c r="AY260" s="244" t="s">
        <v>153</v>
      </c>
    </row>
    <row r="261" s="12" customFormat="1" ht="16.5" customHeight="1">
      <c r="B261" s="245"/>
      <c r="C261" s="246"/>
      <c r="D261" s="246"/>
      <c r="E261" s="247" t="s">
        <v>20</v>
      </c>
      <c r="F261" s="248" t="s">
        <v>163</v>
      </c>
      <c r="G261" s="246"/>
      <c r="H261" s="246"/>
      <c r="I261" s="246"/>
      <c r="J261" s="246"/>
      <c r="K261" s="249">
        <v>33.310000000000002</v>
      </c>
      <c r="L261" s="246"/>
      <c r="M261" s="246"/>
      <c r="N261" s="246"/>
      <c r="O261" s="246"/>
      <c r="P261" s="246"/>
      <c r="Q261" s="246"/>
      <c r="R261" s="250"/>
      <c r="T261" s="251"/>
      <c r="U261" s="246"/>
      <c r="V261" s="246"/>
      <c r="W261" s="246"/>
      <c r="X261" s="246"/>
      <c r="Y261" s="246"/>
      <c r="Z261" s="246"/>
      <c r="AA261" s="252"/>
      <c r="AT261" s="253" t="s">
        <v>161</v>
      </c>
      <c r="AU261" s="253" t="s">
        <v>132</v>
      </c>
      <c r="AV261" s="12" t="s">
        <v>158</v>
      </c>
      <c r="AW261" s="12" t="s">
        <v>34</v>
      </c>
      <c r="AX261" s="12" t="s">
        <v>82</v>
      </c>
      <c r="AY261" s="253" t="s">
        <v>153</v>
      </c>
    </row>
    <row r="262" s="1" customFormat="1" ht="25.5" customHeight="1">
      <c r="B262" s="48"/>
      <c r="C262" s="216" t="s">
        <v>312</v>
      </c>
      <c r="D262" s="216" t="s">
        <v>154</v>
      </c>
      <c r="E262" s="217" t="s">
        <v>313</v>
      </c>
      <c r="F262" s="218" t="s">
        <v>314</v>
      </c>
      <c r="G262" s="218"/>
      <c r="H262" s="218"/>
      <c r="I262" s="218"/>
      <c r="J262" s="219" t="s">
        <v>171</v>
      </c>
      <c r="K262" s="220">
        <v>1.7110000000000001</v>
      </c>
      <c r="L262" s="221">
        <v>0</v>
      </c>
      <c r="M262" s="222"/>
      <c r="N262" s="220">
        <f>ROUND(L262*K262,3)</f>
        <v>0</v>
      </c>
      <c r="O262" s="220"/>
      <c r="P262" s="220"/>
      <c r="Q262" s="220"/>
      <c r="R262" s="50"/>
      <c r="T262" s="223" t="s">
        <v>20</v>
      </c>
      <c r="U262" s="58" t="s">
        <v>44</v>
      </c>
      <c r="V262" s="49"/>
      <c r="W262" s="224">
        <f>V262*K262</f>
        <v>0</v>
      </c>
      <c r="X262" s="224">
        <v>1.837</v>
      </c>
      <c r="Y262" s="224">
        <f>X262*K262</f>
        <v>3.1431070000000001</v>
      </c>
      <c r="Z262" s="224">
        <v>0</v>
      </c>
      <c r="AA262" s="225">
        <f>Z262*K262</f>
        <v>0</v>
      </c>
      <c r="AR262" s="24" t="s">
        <v>158</v>
      </c>
      <c r="AT262" s="24" t="s">
        <v>154</v>
      </c>
      <c r="AU262" s="24" t="s">
        <v>132</v>
      </c>
      <c r="AY262" s="24" t="s">
        <v>153</v>
      </c>
      <c r="BE262" s="139">
        <f>IF(U262="základná",N262,0)</f>
        <v>0</v>
      </c>
      <c r="BF262" s="139">
        <f>IF(U262="znížená",N262,0)</f>
        <v>0</v>
      </c>
      <c r="BG262" s="139">
        <f>IF(U262="zákl. prenesená",N262,0)</f>
        <v>0</v>
      </c>
      <c r="BH262" s="139">
        <f>IF(U262="zníž. prenesená",N262,0)</f>
        <v>0</v>
      </c>
      <c r="BI262" s="139">
        <f>IF(U262="nulová",N262,0)</f>
        <v>0</v>
      </c>
      <c r="BJ262" s="24" t="s">
        <v>132</v>
      </c>
      <c r="BK262" s="226">
        <f>ROUND(L262*K262,3)</f>
        <v>0</v>
      </c>
      <c r="BL262" s="24" t="s">
        <v>158</v>
      </c>
      <c r="BM262" s="24" t="s">
        <v>315</v>
      </c>
    </row>
    <row r="263" s="10" customFormat="1" ht="25.5" customHeight="1">
      <c r="B263" s="227"/>
      <c r="C263" s="228"/>
      <c r="D263" s="228"/>
      <c r="E263" s="229" t="s">
        <v>20</v>
      </c>
      <c r="F263" s="230" t="s">
        <v>316</v>
      </c>
      <c r="G263" s="231"/>
      <c r="H263" s="231"/>
      <c r="I263" s="231"/>
      <c r="J263" s="228"/>
      <c r="K263" s="229" t="s">
        <v>20</v>
      </c>
      <c r="L263" s="228"/>
      <c r="M263" s="228"/>
      <c r="N263" s="228"/>
      <c r="O263" s="228"/>
      <c r="P263" s="228"/>
      <c r="Q263" s="228"/>
      <c r="R263" s="232"/>
      <c r="T263" s="233"/>
      <c r="U263" s="228"/>
      <c r="V263" s="228"/>
      <c r="W263" s="228"/>
      <c r="X263" s="228"/>
      <c r="Y263" s="228"/>
      <c r="Z263" s="228"/>
      <c r="AA263" s="234"/>
      <c r="AT263" s="235" t="s">
        <v>161</v>
      </c>
      <c r="AU263" s="235" t="s">
        <v>132</v>
      </c>
      <c r="AV263" s="10" t="s">
        <v>82</v>
      </c>
      <c r="AW263" s="10" t="s">
        <v>34</v>
      </c>
      <c r="AX263" s="10" t="s">
        <v>77</v>
      </c>
      <c r="AY263" s="235" t="s">
        <v>153</v>
      </c>
    </row>
    <row r="264" s="11" customFormat="1" ht="16.5" customHeight="1">
      <c r="B264" s="236"/>
      <c r="C264" s="237"/>
      <c r="D264" s="237"/>
      <c r="E264" s="238" t="s">
        <v>20</v>
      </c>
      <c r="F264" s="239" t="s">
        <v>317</v>
      </c>
      <c r="G264" s="237"/>
      <c r="H264" s="237"/>
      <c r="I264" s="237"/>
      <c r="J264" s="237"/>
      <c r="K264" s="240">
        <v>1.7110000000000001</v>
      </c>
      <c r="L264" s="237"/>
      <c r="M264" s="237"/>
      <c r="N264" s="237"/>
      <c r="O264" s="237"/>
      <c r="P264" s="237"/>
      <c r="Q264" s="237"/>
      <c r="R264" s="241"/>
      <c r="T264" s="242"/>
      <c r="U264" s="237"/>
      <c r="V264" s="237"/>
      <c r="W264" s="237"/>
      <c r="X264" s="237"/>
      <c r="Y264" s="237"/>
      <c r="Z264" s="237"/>
      <c r="AA264" s="243"/>
      <c r="AT264" s="244" t="s">
        <v>161</v>
      </c>
      <c r="AU264" s="244" t="s">
        <v>132</v>
      </c>
      <c r="AV264" s="11" t="s">
        <v>132</v>
      </c>
      <c r="AW264" s="11" t="s">
        <v>34</v>
      </c>
      <c r="AX264" s="11" t="s">
        <v>77</v>
      </c>
      <c r="AY264" s="244" t="s">
        <v>153</v>
      </c>
    </row>
    <row r="265" s="12" customFormat="1" ht="16.5" customHeight="1">
      <c r="B265" s="245"/>
      <c r="C265" s="246"/>
      <c r="D265" s="246"/>
      <c r="E265" s="247" t="s">
        <v>20</v>
      </c>
      <c r="F265" s="248" t="s">
        <v>163</v>
      </c>
      <c r="G265" s="246"/>
      <c r="H265" s="246"/>
      <c r="I265" s="246"/>
      <c r="J265" s="246"/>
      <c r="K265" s="249">
        <v>1.7110000000000001</v>
      </c>
      <c r="L265" s="246"/>
      <c r="M265" s="246"/>
      <c r="N265" s="246"/>
      <c r="O265" s="246"/>
      <c r="P265" s="246"/>
      <c r="Q265" s="246"/>
      <c r="R265" s="250"/>
      <c r="T265" s="251"/>
      <c r="U265" s="246"/>
      <c r="V265" s="246"/>
      <c r="W265" s="246"/>
      <c r="X265" s="246"/>
      <c r="Y265" s="246"/>
      <c r="Z265" s="246"/>
      <c r="AA265" s="252"/>
      <c r="AT265" s="253" t="s">
        <v>161</v>
      </c>
      <c r="AU265" s="253" t="s">
        <v>132</v>
      </c>
      <c r="AV265" s="12" t="s">
        <v>158</v>
      </c>
      <c r="AW265" s="12" t="s">
        <v>34</v>
      </c>
      <c r="AX265" s="12" t="s">
        <v>82</v>
      </c>
      <c r="AY265" s="253" t="s">
        <v>153</v>
      </c>
    </row>
    <row r="266" s="1" customFormat="1" ht="25.5" customHeight="1">
      <c r="B266" s="48"/>
      <c r="C266" s="216" t="s">
        <v>318</v>
      </c>
      <c r="D266" s="216" t="s">
        <v>154</v>
      </c>
      <c r="E266" s="217" t="s">
        <v>319</v>
      </c>
      <c r="F266" s="218" t="s">
        <v>320</v>
      </c>
      <c r="G266" s="218"/>
      <c r="H266" s="218"/>
      <c r="I266" s="218"/>
      <c r="J266" s="219" t="s">
        <v>157</v>
      </c>
      <c r="K266" s="220">
        <v>20.800000000000001</v>
      </c>
      <c r="L266" s="221">
        <v>0</v>
      </c>
      <c r="M266" s="222"/>
      <c r="N266" s="220">
        <f>ROUND(L266*K266,3)</f>
        <v>0</v>
      </c>
      <c r="O266" s="220"/>
      <c r="P266" s="220"/>
      <c r="Q266" s="220"/>
      <c r="R266" s="50"/>
      <c r="T266" s="223" t="s">
        <v>20</v>
      </c>
      <c r="U266" s="58" t="s">
        <v>44</v>
      </c>
      <c r="V266" s="49"/>
      <c r="W266" s="224">
        <f>V266*K266</f>
        <v>0</v>
      </c>
      <c r="X266" s="224">
        <v>0.0030899999999999999</v>
      </c>
      <c r="Y266" s="224">
        <f>X266*K266</f>
        <v>0.064271999999999996</v>
      </c>
      <c r="Z266" s="224">
        <v>0</v>
      </c>
      <c r="AA266" s="225">
        <f>Z266*K266</f>
        <v>0</v>
      </c>
      <c r="AR266" s="24" t="s">
        <v>158</v>
      </c>
      <c r="AT266" s="24" t="s">
        <v>154</v>
      </c>
      <c r="AU266" s="24" t="s">
        <v>132</v>
      </c>
      <c r="AY266" s="24" t="s">
        <v>153</v>
      </c>
      <c r="BE266" s="139">
        <f>IF(U266="základná",N266,0)</f>
        <v>0</v>
      </c>
      <c r="BF266" s="139">
        <f>IF(U266="znížená",N266,0)</f>
        <v>0</v>
      </c>
      <c r="BG266" s="139">
        <f>IF(U266="zákl. prenesená",N266,0)</f>
        <v>0</v>
      </c>
      <c r="BH266" s="139">
        <f>IF(U266="zníž. prenesená",N266,0)</f>
        <v>0</v>
      </c>
      <c r="BI266" s="139">
        <f>IF(U266="nulová",N266,0)</f>
        <v>0</v>
      </c>
      <c r="BJ266" s="24" t="s">
        <v>132</v>
      </c>
      <c r="BK266" s="226">
        <f>ROUND(L266*K266,3)</f>
        <v>0</v>
      </c>
      <c r="BL266" s="24" t="s">
        <v>158</v>
      </c>
      <c r="BM266" s="24" t="s">
        <v>321</v>
      </c>
    </row>
    <row r="267" s="10" customFormat="1" ht="16.5" customHeight="1">
      <c r="B267" s="227"/>
      <c r="C267" s="228"/>
      <c r="D267" s="228"/>
      <c r="E267" s="229" t="s">
        <v>20</v>
      </c>
      <c r="F267" s="230" t="s">
        <v>322</v>
      </c>
      <c r="G267" s="231"/>
      <c r="H267" s="231"/>
      <c r="I267" s="231"/>
      <c r="J267" s="228"/>
      <c r="K267" s="229" t="s">
        <v>20</v>
      </c>
      <c r="L267" s="228"/>
      <c r="M267" s="228"/>
      <c r="N267" s="228"/>
      <c r="O267" s="228"/>
      <c r="P267" s="228"/>
      <c r="Q267" s="228"/>
      <c r="R267" s="232"/>
      <c r="T267" s="233"/>
      <c r="U267" s="228"/>
      <c r="V267" s="228"/>
      <c r="W267" s="228"/>
      <c r="X267" s="228"/>
      <c r="Y267" s="228"/>
      <c r="Z267" s="228"/>
      <c r="AA267" s="234"/>
      <c r="AT267" s="235" t="s">
        <v>161</v>
      </c>
      <c r="AU267" s="235" t="s">
        <v>132</v>
      </c>
      <c r="AV267" s="10" t="s">
        <v>82</v>
      </c>
      <c r="AW267" s="10" t="s">
        <v>34</v>
      </c>
      <c r="AX267" s="10" t="s">
        <v>77</v>
      </c>
      <c r="AY267" s="235" t="s">
        <v>153</v>
      </c>
    </row>
    <row r="268" s="11" customFormat="1" ht="16.5" customHeight="1">
      <c r="B268" s="236"/>
      <c r="C268" s="237"/>
      <c r="D268" s="237"/>
      <c r="E268" s="238" t="s">
        <v>20</v>
      </c>
      <c r="F268" s="239" t="s">
        <v>323</v>
      </c>
      <c r="G268" s="237"/>
      <c r="H268" s="237"/>
      <c r="I268" s="237"/>
      <c r="J268" s="237"/>
      <c r="K268" s="240">
        <v>20.800000000000001</v>
      </c>
      <c r="L268" s="237"/>
      <c r="M268" s="237"/>
      <c r="N268" s="237"/>
      <c r="O268" s="237"/>
      <c r="P268" s="237"/>
      <c r="Q268" s="237"/>
      <c r="R268" s="241"/>
      <c r="T268" s="242"/>
      <c r="U268" s="237"/>
      <c r="V268" s="237"/>
      <c r="W268" s="237"/>
      <c r="X268" s="237"/>
      <c r="Y268" s="237"/>
      <c r="Z268" s="237"/>
      <c r="AA268" s="243"/>
      <c r="AT268" s="244" t="s">
        <v>161</v>
      </c>
      <c r="AU268" s="244" t="s">
        <v>132</v>
      </c>
      <c r="AV268" s="11" t="s">
        <v>132</v>
      </c>
      <c r="AW268" s="11" t="s">
        <v>34</v>
      </c>
      <c r="AX268" s="11" t="s">
        <v>77</v>
      </c>
      <c r="AY268" s="244" t="s">
        <v>153</v>
      </c>
    </row>
    <row r="269" s="12" customFormat="1" ht="16.5" customHeight="1">
      <c r="B269" s="245"/>
      <c r="C269" s="246"/>
      <c r="D269" s="246"/>
      <c r="E269" s="247" t="s">
        <v>20</v>
      </c>
      <c r="F269" s="248" t="s">
        <v>163</v>
      </c>
      <c r="G269" s="246"/>
      <c r="H269" s="246"/>
      <c r="I269" s="246"/>
      <c r="J269" s="246"/>
      <c r="K269" s="249">
        <v>20.800000000000001</v>
      </c>
      <c r="L269" s="246"/>
      <c r="M269" s="246"/>
      <c r="N269" s="246"/>
      <c r="O269" s="246"/>
      <c r="P269" s="246"/>
      <c r="Q269" s="246"/>
      <c r="R269" s="250"/>
      <c r="T269" s="251"/>
      <c r="U269" s="246"/>
      <c r="V269" s="246"/>
      <c r="W269" s="246"/>
      <c r="X269" s="246"/>
      <c r="Y269" s="246"/>
      <c r="Z269" s="246"/>
      <c r="AA269" s="252"/>
      <c r="AT269" s="253" t="s">
        <v>161</v>
      </c>
      <c r="AU269" s="253" t="s">
        <v>132</v>
      </c>
      <c r="AV269" s="12" t="s">
        <v>158</v>
      </c>
      <c r="AW269" s="12" t="s">
        <v>34</v>
      </c>
      <c r="AX269" s="12" t="s">
        <v>82</v>
      </c>
      <c r="AY269" s="253" t="s">
        <v>153</v>
      </c>
    </row>
    <row r="270" s="1" customFormat="1" ht="25.5" customHeight="1">
      <c r="B270" s="48"/>
      <c r="C270" s="216" t="s">
        <v>324</v>
      </c>
      <c r="D270" s="216" t="s">
        <v>154</v>
      </c>
      <c r="E270" s="217" t="s">
        <v>325</v>
      </c>
      <c r="F270" s="218" t="s">
        <v>326</v>
      </c>
      <c r="G270" s="218"/>
      <c r="H270" s="218"/>
      <c r="I270" s="218"/>
      <c r="J270" s="219" t="s">
        <v>204</v>
      </c>
      <c r="K270" s="220">
        <v>1</v>
      </c>
      <c r="L270" s="221">
        <v>0</v>
      </c>
      <c r="M270" s="222"/>
      <c r="N270" s="220">
        <f>ROUND(L270*K270,3)</f>
        <v>0</v>
      </c>
      <c r="O270" s="220"/>
      <c r="P270" s="220"/>
      <c r="Q270" s="220"/>
      <c r="R270" s="50"/>
      <c r="T270" s="223" t="s">
        <v>20</v>
      </c>
      <c r="U270" s="58" t="s">
        <v>44</v>
      </c>
      <c r="V270" s="49"/>
      <c r="W270" s="224">
        <f>V270*K270</f>
        <v>0</v>
      </c>
      <c r="X270" s="224">
        <v>0.017500000000000002</v>
      </c>
      <c r="Y270" s="224">
        <f>X270*K270</f>
        <v>0.017500000000000002</v>
      </c>
      <c r="Z270" s="224">
        <v>0</v>
      </c>
      <c r="AA270" s="225">
        <f>Z270*K270</f>
        <v>0</v>
      </c>
      <c r="AR270" s="24" t="s">
        <v>158</v>
      </c>
      <c r="AT270" s="24" t="s">
        <v>154</v>
      </c>
      <c r="AU270" s="24" t="s">
        <v>132</v>
      </c>
      <c r="AY270" s="24" t="s">
        <v>153</v>
      </c>
      <c r="BE270" s="139">
        <f>IF(U270="základná",N270,0)</f>
        <v>0</v>
      </c>
      <c r="BF270" s="139">
        <f>IF(U270="znížená",N270,0)</f>
        <v>0</v>
      </c>
      <c r="BG270" s="139">
        <f>IF(U270="zákl. prenesená",N270,0)</f>
        <v>0</v>
      </c>
      <c r="BH270" s="139">
        <f>IF(U270="zníž. prenesená",N270,0)</f>
        <v>0</v>
      </c>
      <c r="BI270" s="139">
        <f>IF(U270="nulová",N270,0)</f>
        <v>0</v>
      </c>
      <c r="BJ270" s="24" t="s">
        <v>132</v>
      </c>
      <c r="BK270" s="226">
        <f>ROUND(L270*K270,3)</f>
        <v>0</v>
      </c>
      <c r="BL270" s="24" t="s">
        <v>158</v>
      </c>
      <c r="BM270" s="24" t="s">
        <v>327</v>
      </c>
    </row>
    <row r="271" s="1" customFormat="1" ht="38.25" customHeight="1">
      <c r="B271" s="48"/>
      <c r="C271" s="266" t="s">
        <v>328</v>
      </c>
      <c r="D271" s="266" t="s">
        <v>240</v>
      </c>
      <c r="E271" s="267" t="s">
        <v>329</v>
      </c>
      <c r="F271" s="268" t="s">
        <v>330</v>
      </c>
      <c r="G271" s="268"/>
      <c r="H271" s="268"/>
      <c r="I271" s="268"/>
      <c r="J271" s="269" t="s">
        <v>204</v>
      </c>
      <c r="K271" s="270">
        <v>1</v>
      </c>
      <c r="L271" s="271">
        <v>0</v>
      </c>
      <c r="M271" s="272"/>
      <c r="N271" s="270">
        <f>ROUND(L271*K271,3)</f>
        <v>0</v>
      </c>
      <c r="O271" s="220"/>
      <c r="P271" s="220"/>
      <c r="Q271" s="220"/>
      <c r="R271" s="50"/>
      <c r="T271" s="223" t="s">
        <v>20</v>
      </c>
      <c r="U271" s="58" t="s">
        <v>44</v>
      </c>
      <c r="V271" s="49"/>
      <c r="W271" s="224">
        <f>V271*K271</f>
        <v>0</v>
      </c>
      <c r="X271" s="224">
        <v>0.01</v>
      </c>
      <c r="Y271" s="224">
        <f>X271*K271</f>
        <v>0.01</v>
      </c>
      <c r="Z271" s="224">
        <v>0</v>
      </c>
      <c r="AA271" s="225">
        <f>Z271*K271</f>
        <v>0</v>
      </c>
      <c r="AR271" s="24" t="s">
        <v>201</v>
      </c>
      <c r="AT271" s="24" t="s">
        <v>240</v>
      </c>
      <c r="AU271" s="24" t="s">
        <v>132</v>
      </c>
      <c r="AY271" s="24" t="s">
        <v>153</v>
      </c>
      <c r="BE271" s="139">
        <f>IF(U271="základná",N271,0)</f>
        <v>0</v>
      </c>
      <c r="BF271" s="139">
        <f>IF(U271="znížená",N271,0)</f>
        <v>0</v>
      </c>
      <c r="BG271" s="139">
        <f>IF(U271="zákl. prenesená",N271,0)</f>
        <v>0</v>
      </c>
      <c r="BH271" s="139">
        <f>IF(U271="zníž. prenesená",N271,0)</f>
        <v>0</v>
      </c>
      <c r="BI271" s="139">
        <f>IF(U271="nulová",N271,0)</f>
        <v>0</v>
      </c>
      <c r="BJ271" s="24" t="s">
        <v>132</v>
      </c>
      <c r="BK271" s="226">
        <f>ROUND(L271*K271,3)</f>
        <v>0</v>
      </c>
      <c r="BL271" s="24" t="s">
        <v>158</v>
      </c>
      <c r="BM271" s="24" t="s">
        <v>331</v>
      </c>
    </row>
    <row r="272" s="9" customFormat="1" ht="29.88" customHeight="1">
      <c r="B272" s="202"/>
      <c r="C272" s="203"/>
      <c r="D272" s="213" t="s">
        <v>111</v>
      </c>
      <c r="E272" s="213"/>
      <c r="F272" s="213"/>
      <c r="G272" s="213"/>
      <c r="H272" s="213"/>
      <c r="I272" s="213"/>
      <c r="J272" s="213"/>
      <c r="K272" s="213"/>
      <c r="L272" s="213"/>
      <c r="M272" s="213"/>
      <c r="N272" s="254">
        <f>BK272</f>
        <v>0</v>
      </c>
      <c r="O272" s="255"/>
      <c r="P272" s="255"/>
      <c r="Q272" s="255"/>
      <c r="R272" s="206"/>
      <c r="T272" s="207"/>
      <c r="U272" s="203"/>
      <c r="V272" s="203"/>
      <c r="W272" s="208">
        <f>SUM(W273:W339)</f>
        <v>0</v>
      </c>
      <c r="X272" s="203"/>
      <c r="Y272" s="208">
        <f>SUM(Y273:Y339)</f>
        <v>1.5238413</v>
      </c>
      <c r="Z272" s="203"/>
      <c r="AA272" s="209">
        <f>SUM(AA273:AA339)</f>
        <v>1.8395280000000001</v>
      </c>
      <c r="AR272" s="210" t="s">
        <v>82</v>
      </c>
      <c r="AT272" s="211" t="s">
        <v>76</v>
      </c>
      <c r="AU272" s="211" t="s">
        <v>82</v>
      </c>
      <c r="AY272" s="210" t="s">
        <v>153</v>
      </c>
      <c r="BK272" s="212">
        <f>SUM(BK273:BK339)</f>
        <v>0</v>
      </c>
    </row>
    <row r="273" s="1" customFormat="1" ht="38.25" customHeight="1">
      <c r="B273" s="48"/>
      <c r="C273" s="216" t="s">
        <v>332</v>
      </c>
      <c r="D273" s="216" t="s">
        <v>154</v>
      </c>
      <c r="E273" s="217" t="s">
        <v>333</v>
      </c>
      <c r="F273" s="218" t="s">
        <v>334</v>
      </c>
      <c r="G273" s="218"/>
      <c r="H273" s="218"/>
      <c r="I273" s="218"/>
      <c r="J273" s="219" t="s">
        <v>157</v>
      </c>
      <c r="K273" s="220">
        <v>56.490000000000002</v>
      </c>
      <c r="L273" s="221">
        <v>0</v>
      </c>
      <c r="M273" s="222"/>
      <c r="N273" s="220">
        <f>ROUND(L273*K273,3)</f>
        <v>0</v>
      </c>
      <c r="O273" s="220"/>
      <c r="P273" s="220"/>
      <c r="Q273" s="220"/>
      <c r="R273" s="50"/>
      <c r="T273" s="223" t="s">
        <v>20</v>
      </c>
      <c r="U273" s="58" t="s">
        <v>44</v>
      </c>
      <c r="V273" s="49"/>
      <c r="W273" s="224">
        <f>V273*K273</f>
        <v>0</v>
      </c>
      <c r="X273" s="224">
        <v>0.02572</v>
      </c>
      <c r="Y273" s="224">
        <f>X273*K273</f>
        <v>1.4529228000000001</v>
      </c>
      <c r="Z273" s="224">
        <v>0</v>
      </c>
      <c r="AA273" s="225">
        <f>Z273*K273</f>
        <v>0</v>
      </c>
      <c r="AR273" s="24" t="s">
        <v>158</v>
      </c>
      <c r="AT273" s="24" t="s">
        <v>154</v>
      </c>
      <c r="AU273" s="24" t="s">
        <v>132</v>
      </c>
      <c r="AY273" s="24" t="s">
        <v>153</v>
      </c>
      <c r="BE273" s="139">
        <f>IF(U273="základná",N273,0)</f>
        <v>0</v>
      </c>
      <c r="BF273" s="139">
        <f>IF(U273="znížená",N273,0)</f>
        <v>0</v>
      </c>
      <c r="BG273" s="139">
        <f>IF(U273="zákl. prenesená",N273,0)</f>
        <v>0</v>
      </c>
      <c r="BH273" s="139">
        <f>IF(U273="zníž. prenesená",N273,0)</f>
        <v>0</v>
      </c>
      <c r="BI273" s="139">
        <f>IF(U273="nulová",N273,0)</f>
        <v>0</v>
      </c>
      <c r="BJ273" s="24" t="s">
        <v>132</v>
      </c>
      <c r="BK273" s="226">
        <f>ROUND(L273*K273,3)</f>
        <v>0</v>
      </c>
      <c r="BL273" s="24" t="s">
        <v>158</v>
      </c>
      <c r="BM273" s="24" t="s">
        <v>335</v>
      </c>
    </row>
    <row r="274" s="10" customFormat="1" ht="16.5" customHeight="1">
      <c r="B274" s="227"/>
      <c r="C274" s="228"/>
      <c r="D274" s="228"/>
      <c r="E274" s="229" t="s">
        <v>20</v>
      </c>
      <c r="F274" s="230" t="s">
        <v>336</v>
      </c>
      <c r="G274" s="231"/>
      <c r="H274" s="231"/>
      <c r="I274" s="231"/>
      <c r="J274" s="228"/>
      <c r="K274" s="229" t="s">
        <v>20</v>
      </c>
      <c r="L274" s="228"/>
      <c r="M274" s="228"/>
      <c r="N274" s="228"/>
      <c r="O274" s="228"/>
      <c r="P274" s="228"/>
      <c r="Q274" s="228"/>
      <c r="R274" s="232"/>
      <c r="T274" s="233"/>
      <c r="U274" s="228"/>
      <c r="V274" s="228"/>
      <c r="W274" s="228"/>
      <c r="X274" s="228"/>
      <c r="Y274" s="228"/>
      <c r="Z274" s="228"/>
      <c r="AA274" s="234"/>
      <c r="AT274" s="235" t="s">
        <v>161</v>
      </c>
      <c r="AU274" s="235" t="s">
        <v>132</v>
      </c>
      <c r="AV274" s="10" t="s">
        <v>82</v>
      </c>
      <c r="AW274" s="10" t="s">
        <v>34</v>
      </c>
      <c r="AX274" s="10" t="s">
        <v>77</v>
      </c>
      <c r="AY274" s="235" t="s">
        <v>153</v>
      </c>
    </row>
    <row r="275" s="10" customFormat="1" ht="16.5" customHeight="1">
      <c r="B275" s="227"/>
      <c r="C275" s="228"/>
      <c r="D275" s="228"/>
      <c r="E275" s="229" t="s">
        <v>20</v>
      </c>
      <c r="F275" s="265" t="s">
        <v>257</v>
      </c>
      <c r="G275" s="228"/>
      <c r="H275" s="228"/>
      <c r="I275" s="228"/>
      <c r="J275" s="228"/>
      <c r="K275" s="229" t="s">
        <v>20</v>
      </c>
      <c r="L275" s="228"/>
      <c r="M275" s="228"/>
      <c r="N275" s="228"/>
      <c r="O275" s="228"/>
      <c r="P275" s="228"/>
      <c r="Q275" s="228"/>
      <c r="R275" s="232"/>
      <c r="T275" s="233"/>
      <c r="U275" s="228"/>
      <c r="V275" s="228"/>
      <c r="W275" s="228"/>
      <c r="X275" s="228"/>
      <c r="Y275" s="228"/>
      <c r="Z275" s="228"/>
      <c r="AA275" s="234"/>
      <c r="AT275" s="235" t="s">
        <v>161</v>
      </c>
      <c r="AU275" s="235" t="s">
        <v>132</v>
      </c>
      <c r="AV275" s="10" t="s">
        <v>82</v>
      </c>
      <c r="AW275" s="10" t="s">
        <v>34</v>
      </c>
      <c r="AX275" s="10" t="s">
        <v>77</v>
      </c>
      <c r="AY275" s="235" t="s">
        <v>153</v>
      </c>
    </row>
    <row r="276" s="11" customFormat="1" ht="16.5" customHeight="1">
      <c r="B276" s="236"/>
      <c r="C276" s="237"/>
      <c r="D276" s="237"/>
      <c r="E276" s="238" t="s">
        <v>20</v>
      </c>
      <c r="F276" s="239" t="s">
        <v>337</v>
      </c>
      <c r="G276" s="237"/>
      <c r="H276" s="237"/>
      <c r="I276" s="237"/>
      <c r="J276" s="237"/>
      <c r="K276" s="240">
        <v>56.490000000000002</v>
      </c>
      <c r="L276" s="237"/>
      <c r="M276" s="237"/>
      <c r="N276" s="237"/>
      <c r="O276" s="237"/>
      <c r="P276" s="237"/>
      <c r="Q276" s="237"/>
      <c r="R276" s="241"/>
      <c r="T276" s="242"/>
      <c r="U276" s="237"/>
      <c r="V276" s="237"/>
      <c r="W276" s="237"/>
      <c r="X276" s="237"/>
      <c r="Y276" s="237"/>
      <c r="Z276" s="237"/>
      <c r="AA276" s="243"/>
      <c r="AT276" s="244" t="s">
        <v>161</v>
      </c>
      <c r="AU276" s="244" t="s">
        <v>132</v>
      </c>
      <c r="AV276" s="11" t="s">
        <v>132</v>
      </c>
      <c r="AW276" s="11" t="s">
        <v>34</v>
      </c>
      <c r="AX276" s="11" t="s">
        <v>77</v>
      </c>
      <c r="AY276" s="244" t="s">
        <v>153</v>
      </c>
    </row>
    <row r="277" s="12" customFormat="1" ht="16.5" customHeight="1">
      <c r="B277" s="245"/>
      <c r="C277" s="246"/>
      <c r="D277" s="246"/>
      <c r="E277" s="247" t="s">
        <v>20</v>
      </c>
      <c r="F277" s="248" t="s">
        <v>163</v>
      </c>
      <c r="G277" s="246"/>
      <c r="H277" s="246"/>
      <c r="I277" s="246"/>
      <c r="J277" s="246"/>
      <c r="K277" s="249">
        <v>56.490000000000002</v>
      </c>
      <c r="L277" s="246"/>
      <c r="M277" s="246"/>
      <c r="N277" s="246"/>
      <c r="O277" s="246"/>
      <c r="P277" s="246"/>
      <c r="Q277" s="246"/>
      <c r="R277" s="250"/>
      <c r="T277" s="251"/>
      <c r="U277" s="246"/>
      <c r="V277" s="246"/>
      <c r="W277" s="246"/>
      <c r="X277" s="246"/>
      <c r="Y277" s="246"/>
      <c r="Z277" s="246"/>
      <c r="AA277" s="252"/>
      <c r="AT277" s="253" t="s">
        <v>161</v>
      </c>
      <c r="AU277" s="253" t="s">
        <v>132</v>
      </c>
      <c r="AV277" s="12" t="s">
        <v>158</v>
      </c>
      <c r="AW277" s="12" t="s">
        <v>34</v>
      </c>
      <c r="AX277" s="12" t="s">
        <v>82</v>
      </c>
      <c r="AY277" s="253" t="s">
        <v>153</v>
      </c>
    </row>
    <row r="278" s="1" customFormat="1" ht="51" customHeight="1">
      <c r="B278" s="48"/>
      <c r="C278" s="216" t="s">
        <v>338</v>
      </c>
      <c r="D278" s="216" t="s">
        <v>154</v>
      </c>
      <c r="E278" s="217" t="s">
        <v>339</v>
      </c>
      <c r="F278" s="218" t="s">
        <v>340</v>
      </c>
      <c r="G278" s="218"/>
      <c r="H278" s="218"/>
      <c r="I278" s="218"/>
      <c r="J278" s="219" t="s">
        <v>157</v>
      </c>
      <c r="K278" s="220">
        <v>154.37000000000001</v>
      </c>
      <c r="L278" s="221">
        <v>0</v>
      </c>
      <c r="M278" s="222"/>
      <c r="N278" s="220">
        <f>ROUND(L278*K278,3)</f>
        <v>0</v>
      </c>
      <c r="O278" s="220"/>
      <c r="P278" s="220"/>
      <c r="Q278" s="220"/>
      <c r="R278" s="50"/>
      <c r="T278" s="223" t="s">
        <v>20</v>
      </c>
      <c r="U278" s="58" t="s">
        <v>44</v>
      </c>
      <c r="V278" s="49"/>
      <c r="W278" s="224">
        <f>V278*K278</f>
        <v>0</v>
      </c>
      <c r="X278" s="224">
        <v>0</v>
      </c>
      <c r="Y278" s="224">
        <f>X278*K278</f>
        <v>0</v>
      </c>
      <c r="Z278" s="224">
        <v>0</v>
      </c>
      <c r="AA278" s="225">
        <f>Z278*K278</f>
        <v>0</v>
      </c>
      <c r="AR278" s="24" t="s">
        <v>158</v>
      </c>
      <c r="AT278" s="24" t="s">
        <v>154</v>
      </c>
      <c r="AU278" s="24" t="s">
        <v>132</v>
      </c>
      <c r="AY278" s="24" t="s">
        <v>153</v>
      </c>
      <c r="BE278" s="139">
        <f>IF(U278="základná",N278,0)</f>
        <v>0</v>
      </c>
      <c r="BF278" s="139">
        <f>IF(U278="znížená",N278,0)</f>
        <v>0</v>
      </c>
      <c r="BG278" s="139">
        <f>IF(U278="zákl. prenesená",N278,0)</f>
        <v>0</v>
      </c>
      <c r="BH278" s="139">
        <f>IF(U278="zníž. prenesená",N278,0)</f>
        <v>0</v>
      </c>
      <c r="BI278" s="139">
        <f>IF(U278="nulová",N278,0)</f>
        <v>0</v>
      </c>
      <c r="BJ278" s="24" t="s">
        <v>132</v>
      </c>
      <c r="BK278" s="226">
        <f>ROUND(L278*K278,3)</f>
        <v>0</v>
      </c>
      <c r="BL278" s="24" t="s">
        <v>158</v>
      </c>
      <c r="BM278" s="24" t="s">
        <v>341</v>
      </c>
    </row>
    <row r="279" s="1" customFormat="1" ht="25.5" customHeight="1">
      <c r="B279" s="48"/>
      <c r="C279" s="216" t="s">
        <v>342</v>
      </c>
      <c r="D279" s="216" t="s">
        <v>154</v>
      </c>
      <c r="E279" s="217" t="s">
        <v>343</v>
      </c>
      <c r="F279" s="218" t="s">
        <v>344</v>
      </c>
      <c r="G279" s="218"/>
      <c r="H279" s="218"/>
      <c r="I279" s="218"/>
      <c r="J279" s="219" t="s">
        <v>157</v>
      </c>
      <c r="K279" s="220">
        <v>20.25</v>
      </c>
      <c r="L279" s="221">
        <v>0</v>
      </c>
      <c r="M279" s="222"/>
      <c r="N279" s="220">
        <f>ROUND(L279*K279,3)</f>
        <v>0</v>
      </c>
      <c r="O279" s="220"/>
      <c r="P279" s="220"/>
      <c r="Q279" s="220"/>
      <c r="R279" s="50"/>
      <c r="T279" s="223" t="s">
        <v>20</v>
      </c>
      <c r="U279" s="58" t="s">
        <v>44</v>
      </c>
      <c r="V279" s="49"/>
      <c r="W279" s="224">
        <f>V279*K279</f>
        <v>0</v>
      </c>
      <c r="X279" s="224">
        <v>0.0015299999999999999</v>
      </c>
      <c r="Y279" s="224">
        <f>X279*K279</f>
        <v>0.030982499999999996</v>
      </c>
      <c r="Z279" s="224">
        <v>0</v>
      </c>
      <c r="AA279" s="225">
        <f>Z279*K279</f>
        <v>0</v>
      </c>
      <c r="AR279" s="24" t="s">
        <v>158</v>
      </c>
      <c r="AT279" s="24" t="s">
        <v>154</v>
      </c>
      <c r="AU279" s="24" t="s">
        <v>132</v>
      </c>
      <c r="AY279" s="24" t="s">
        <v>153</v>
      </c>
      <c r="BE279" s="139">
        <f>IF(U279="základná",N279,0)</f>
        <v>0</v>
      </c>
      <c r="BF279" s="139">
        <f>IF(U279="znížená",N279,0)</f>
        <v>0</v>
      </c>
      <c r="BG279" s="139">
        <f>IF(U279="zákl. prenesená",N279,0)</f>
        <v>0</v>
      </c>
      <c r="BH279" s="139">
        <f>IF(U279="zníž. prenesená",N279,0)</f>
        <v>0</v>
      </c>
      <c r="BI279" s="139">
        <f>IF(U279="nulová",N279,0)</f>
        <v>0</v>
      </c>
      <c r="BJ279" s="24" t="s">
        <v>132</v>
      </c>
      <c r="BK279" s="226">
        <f>ROUND(L279*K279,3)</f>
        <v>0</v>
      </c>
      <c r="BL279" s="24" t="s">
        <v>158</v>
      </c>
      <c r="BM279" s="24" t="s">
        <v>345</v>
      </c>
    </row>
    <row r="280" s="10" customFormat="1" ht="16.5" customHeight="1">
      <c r="B280" s="227"/>
      <c r="C280" s="228"/>
      <c r="D280" s="228"/>
      <c r="E280" s="229" t="s">
        <v>20</v>
      </c>
      <c r="F280" s="230" t="s">
        <v>346</v>
      </c>
      <c r="G280" s="231"/>
      <c r="H280" s="231"/>
      <c r="I280" s="231"/>
      <c r="J280" s="228"/>
      <c r="K280" s="229" t="s">
        <v>20</v>
      </c>
      <c r="L280" s="228"/>
      <c r="M280" s="228"/>
      <c r="N280" s="228"/>
      <c r="O280" s="228"/>
      <c r="P280" s="228"/>
      <c r="Q280" s="228"/>
      <c r="R280" s="232"/>
      <c r="T280" s="233"/>
      <c r="U280" s="228"/>
      <c r="V280" s="228"/>
      <c r="W280" s="228"/>
      <c r="X280" s="228"/>
      <c r="Y280" s="228"/>
      <c r="Z280" s="228"/>
      <c r="AA280" s="234"/>
      <c r="AT280" s="235" t="s">
        <v>161</v>
      </c>
      <c r="AU280" s="235" t="s">
        <v>132</v>
      </c>
      <c r="AV280" s="10" t="s">
        <v>82</v>
      </c>
      <c r="AW280" s="10" t="s">
        <v>34</v>
      </c>
      <c r="AX280" s="10" t="s">
        <v>77</v>
      </c>
      <c r="AY280" s="235" t="s">
        <v>153</v>
      </c>
    </row>
    <row r="281" s="11" customFormat="1" ht="16.5" customHeight="1">
      <c r="B281" s="236"/>
      <c r="C281" s="237"/>
      <c r="D281" s="237"/>
      <c r="E281" s="238" t="s">
        <v>20</v>
      </c>
      <c r="F281" s="239" t="s">
        <v>347</v>
      </c>
      <c r="G281" s="237"/>
      <c r="H281" s="237"/>
      <c r="I281" s="237"/>
      <c r="J281" s="237"/>
      <c r="K281" s="240">
        <v>20.25</v>
      </c>
      <c r="L281" s="237"/>
      <c r="M281" s="237"/>
      <c r="N281" s="237"/>
      <c r="O281" s="237"/>
      <c r="P281" s="237"/>
      <c r="Q281" s="237"/>
      <c r="R281" s="241"/>
      <c r="T281" s="242"/>
      <c r="U281" s="237"/>
      <c r="V281" s="237"/>
      <c r="W281" s="237"/>
      <c r="X281" s="237"/>
      <c r="Y281" s="237"/>
      <c r="Z281" s="237"/>
      <c r="AA281" s="243"/>
      <c r="AT281" s="244" t="s">
        <v>161</v>
      </c>
      <c r="AU281" s="244" t="s">
        <v>132</v>
      </c>
      <c r="AV281" s="11" t="s">
        <v>132</v>
      </c>
      <c r="AW281" s="11" t="s">
        <v>34</v>
      </c>
      <c r="AX281" s="11" t="s">
        <v>77</v>
      </c>
      <c r="AY281" s="244" t="s">
        <v>153</v>
      </c>
    </row>
    <row r="282" s="12" customFormat="1" ht="16.5" customHeight="1">
      <c r="B282" s="245"/>
      <c r="C282" s="246"/>
      <c r="D282" s="246"/>
      <c r="E282" s="247" t="s">
        <v>20</v>
      </c>
      <c r="F282" s="248" t="s">
        <v>163</v>
      </c>
      <c r="G282" s="246"/>
      <c r="H282" s="246"/>
      <c r="I282" s="246"/>
      <c r="J282" s="246"/>
      <c r="K282" s="249">
        <v>20.25</v>
      </c>
      <c r="L282" s="246"/>
      <c r="M282" s="246"/>
      <c r="N282" s="246"/>
      <c r="O282" s="246"/>
      <c r="P282" s="246"/>
      <c r="Q282" s="246"/>
      <c r="R282" s="250"/>
      <c r="T282" s="251"/>
      <c r="U282" s="246"/>
      <c r="V282" s="246"/>
      <c r="W282" s="246"/>
      <c r="X282" s="246"/>
      <c r="Y282" s="246"/>
      <c r="Z282" s="246"/>
      <c r="AA282" s="252"/>
      <c r="AT282" s="253" t="s">
        <v>161</v>
      </c>
      <c r="AU282" s="253" t="s">
        <v>132</v>
      </c>
      <c r="AV282" s="12" t="s">
        <v>158</v>
      </c>
      <c r="AW282" s="12" t="s">
        <v>34</v>
      </c>
      <c r="AX282" s="12" t="s">
        <v>82</v>
      </c>
      <c r="AY282" s="253" t="s">
        <v>153</v>
      </c>
    </row>
    <row r="283" s="1" customFormat="1" ht="25.5" customHeight="1">
      <c r="B283" s="48"/>
      <c r="C283" s="216" t="s">
        <v>348</v>
      </c>
      <c r="D283" s="216" t="s">
        <v>154</v>
      </c>
      <c r="E283" s="217" t="s">
        <v>349</v>
      </c>
      <c r="F283" s="218" t="s">
        <v>350</v>
      </c>
      <c r="G283" s="218"/>
      <c r="H283" s="218"/>
      <c r="I283" s="218"/>
      <c r="J283" s="219" t="s">
        <v>157</v>
      </c>
      <c r="K283" s="220">
        <v>20.800000000000001</v>
      </c>
      <c r="L283" s="221">
        <v>0</v>
      </c>
      <c r="M283" s="222"/>
      <c r="N283" s="220">
        <f>ROUND(L283*K283,3)</f>
        <v>0</v>
      </c>
      <c r="O283" s="220"/>
      <c r="P283" s="220"/>
      <c r="Q283" s="220"/>
      <c r="R283" s="50"/>
      <c r="T283" s="223" t="s">
        <v>20</v>
      </c>
      <c r="U283" s="58" t="s">
        <v>44</v>
      </c>
      <c r="V283" s="49"/>
      <c r="W283" s="224">
        <f>V283*K283</f>
        <v>0</v>
      </c>
      <c r="X283" s="224">
        <v>0.0019200000000000001</v>
      </c>
      <c r="Y283" s="224">
        <f>X283*K283</f>
        <v>0.039935999999999999</v>
      </c>
      <c r="Z283" s="224">
        <v>0</v>
      </c>
      <c r="AA283" s="225">
        <f>Z283*K283</f>
        <v>0</v>
      </c>
      <c r="AR283" s="24" t="s">
        <v>158</v>
      </c>
      <c r="AT283" s="24" t="s">
        <v>154</v>
      </c>
      <c r="AU283" s="24" t="s">
        <v>132</v>
      </c>
      <c r="AY283" s="24" t="s">
        <v>153</v>
      </c>
      <c r="BE283" s="139">
        <f>IF(U283="základná",N283,0)</f>
        <v>0</v>
      </c>
      <c r="BF283" s="139">
        <f>IF(U283="znížená",N283,0)</f>
        <v>0</v>
      </c>
      <c r="BG283" s="139">
        <f>IF(U283="zákl. prenesená",N283,0)</f>
        <v>0</v>
      </c>
      <c r="BH283" s="139">
        <f>IF(U283="zníž. prenesená",N283,0)</f>
        <v>0</v>
      </c>
      <c r="BI283" s="139">
        <f>IF(U283="nulová",N283,0)</f>
        <v>0</v>
      </c>
      <c r="BJ283" s="24" t="s">
        <v>132</v>
      </c>
      <c r="BK283" s="226">
        <f>ROUND(L283*K283,3)</f>
        <v>0</v>
      </c>
      <c r="BL283" s="24" t="s">
        <v>158</v>
      </c>
      <c r="BM283" s="24" t="s">
        <v>351</v>
      </c>
    </row>
    <row r="284" s="10" customFormat="1" ht="16.5" customHeight="1">
      <c r="B284" s="227"/>
      <c r="C284" s="228"/>
      <c r="D284" s="228"/>
      <c r="E284" s="229" t="s">
        <v>20</v>
      </c>
      <c r="F284" s="230" t="s">
        <v>257</v>
      </c>
      <c r="G284" s="231"/>
      <c r="H284" s="231"/>
      <c r="I284" s="231"/>
      <c r="J284" s="228"/>
      <c r="K284" s="229" t="s">
        <v>20</v>
      </c>
      <c r="L284" s="228"/>
      <c r="M284" s="228"/>
      <c r="N284" s="228"/>
      <c r="O284" s="228"/>
      <c r="P284" s="228"/>
      <c r="Q284" s="228"/>
      <c r="R284" s="232"/>
      <c r="T284" s="233"/>
      <c r="U284" s="228"/>
      <c r="V284" s="228"/>
      <c r="W284" s="228"/>
      <c r="X284" s="228"/>
      <c r="Y284" s="228"/>
      <c r="Z284" s="228"/>
      <c r="AA284" s="234"/>
      <c r="AT284" s="235" t="s">
        <v>161</v>
      </c>
      <c r="AU284" s="235" t="s">
        <v>132</v>
      </c>
      <c r="AV284" s="10" t="s">
        <v>82</v>
      </c>
      <c r="AW284" s="10" t="s">
        <v>34</v>
      </c>
      <c r="AX284" s="10" t="s">
        <v>77</v>
      </c>
      <c r="AY284" s="235" t="s">
        <v>153</v>
      </c>
    </row>
    <row r="285" s="11" customFormat="1" ht="16.5" customHeight="1">
      <c r="B285" s="236"/>
      <c r="C285" s="237"/>
      <c r="D285" s="237"/>
      <c r="E285" s="238" t="s">
        <v>20</v>
      </c>
      <c r="F285" s="239" t="s">
        <v>352</v>
      </c>
      <c r="G285" s="237"/>
      <c r="H285" s="237"/>
      <c r="I285" s="237"/>
      <c r="J285" s="237"/>
      <c r="K285" s="240">
        <v>20.800000000000001</v>
      </c>
      <c r="L285" s="237"/>
      <c r="M285" s="237"/>
      <c r="N285" s="237"/>
      <c r="O285" s="237"/>
      <c r="P285" s="237"/>
      <c r="Q285" s="237"/>
      <c r="R285" s="241"/>
      <c r="T285" s="242"/>
      <c r="U285" s="237"/>
      <c r="V285" s="237"/>
      <c r="W285" s="237"/>
      <c r="X285" s="237"/>
      <c r="Y285" s="237"/>
      <c r="Z285" s="237"/>
      <c r="AA285" s="243"/>
      <c r="AT285" s="244" t="s">
        <v>161</v>
      </c>
      <c r="AU285" s="244" t="s">
        <v>132</v>
      </c>
      <c r="AV285" s="11" t="s">
        <v>132</v>
      </c>
      <c r="AW285" s="11" t="s">
        <v>34</v>
      </c>
      <c r="AX285" s="11" t="s">
        <v>77</v>
      </c>
      <c r="AY285" s="244" t="s">
        <v>153</v>
      </c>
    </row>
    <row r="286" s="12" customFormat="1" ht="16.5" customHeight="1">
      <c r="B286" s="245"/>
      <c r="C286" s="246"/>
      <c r="D286" s="246"/>
      <c r="E286" s="247" t="s">
        <v>20</v>
      </c>
      <c r="F286" s="248" t="s">
        <v>163</v>
      </c>
      <c r="G286" s="246"/>
      <c r="H286" s="246"/>
      <c r="I286" s="246"/>
      <c r="J286" s="246"/>
      <c r="K286" s="249">
        <v>20.800000000000001</v>
      </c>
      <c r="L286" s="246"/>
      <c r="M286" s="246"/>
      <c r="N286" s="246"/>
      <c r="O286" s="246"/>
      <c r="P286" s="246"/>
      <c r="Q286" s="246"/>
      <c r="R286" s="250"/>
      <c r="T286" s="251"/>
      <c r="U286" s="246"/>
      <c r="V286" s="246"/>
      <c r="W286" s="246"/>
      <c r="X286" s="246"/>
      <c r="Y286" s="246"/>
      <c r="Z286" s="246"/>
      <c r="AA286" s="252"/>
      <c r="AT286" s="253" t="s">
        <v>161</v>
      </c>
      <c r="AU286" s="253" t="s">
        <v>132</v>
      </c>
      <c r="AV286" s="12" t="s">
        <v>158</v>
      </c>
      <c r="AW286" s="12" t="s">
        <v>34</v>
      </c>
      <c r="AX286" s="12" t="s">
        <v>82</v>
      </c>
      <c r="AY286" s="253" t="s">
        <v>153</v>
      </c>
    </row>
    <row r="287" s="1" customFormat="1" ht="25.5" customHeight="1">
      <c r="B287" s="48"/>
      <c r="C287" s="216" t="s">
        <v>353</v>
      </c>
      <c r="D287" s="216" t="s">
        <v>154</v>
      </c>
      <c r="E287" s="217" t="s">
        <v>354</v>
      </c>
      <c r="F287" s="218" t="s">
        <v>355</v>
      </c>
      <c r="G287" s="218"/>
      <c r="H287" s="218"/>
      <c r="I287" s="218"/>
      <c r="J287" s="219" t="s">
        <v>157</v>
      </c>
      <c r="K287" s="220">
        <v>1.1000000000000001</v>
      </c>
      <c r="L287" s="221">
        <v>0</v>
      </c>
      <c r="M287" s="222"/>
      <c r="N287" s="220">
        <f>ROUND(L287*K287,3)</f>
        <v>0</v>
      </c>
      <c r="O287" s="220"/>
      <c r="P287" s="220"/>
      <c r="Q287" s="220"/>
      <c r="R287" s="50"/>
      <c r="T287" s="223" t="s">
        <v>20</v>
      </c>
      <c r="U287" s="58" t="s">
        <v>44</v>
      </c>
      <c r="V287" s="49"/>
      <c r="W287" s="224">
        <f>V287*K287</f>
        <v>0</v>
      </c>
      <c r="X287" s="224">
        <v>0</v>
      </c>
      <c r="Y287" s="224">
        <f>X287*K287</f>
        <v>0</v>
      </c>
      <c r="Z287" s="224">
        <v>0.082000000000000003</v>
      </c>
      <c r="AA287" s="225">
        <f>Z287*K287</f>
        <v>0.090200000000000016</v>
      </c>
      <c r="AR287" s="24" t="s">
        <v>158</v>
      </c>
      <c r="AT287" s="24" t="s">
        <v>154</v>
      </c>
      <c r="AU287" s="24" t="s">
        <v>132</v>
      </c>
      <c r="AY287" s="24" t="s">
        <v>153</v>
      </c>
      <c r="BE287" s="139">
        <f>IF(U287="základná",N287,0)</f>
        <v>0</v>
      </c>
      <c r="BF287" s="139">
        <f>IF(U287="znížená",N287,0)</f>
        <v>0</v>
      </c>
      <c r="BG287" s="139">
        <f>IF(U287="zákl. prenesená",N287,0)</f>
        <v>0</v>
      </c>
      <c r="BH287" s="139">
        <f>IF(U287="zníž. prenesená",N287,0)</f>
        <v>0</v>
      </c>
      <c r="BI287" s="139">
        <f>IF(U287="nulová",N287,0)</f>
        <v>0</v>
      </c>
      <c r="BJ287" s="24" t="s">
        <v>132</v>
      </c>
      <c r="BK287" s="226">
        <f>ROUND(L287*K287,3)</f>
        <v>0</v>
      </c>
      <c r="BL287" s="24" t="s">
        <v>158</v>
      </c>
      <c r="BM287" s="24" t="s">
        <v>356</v>
      </c>
    </row>
    <row r="288" s="10" customFormat="1" ht="16.5" customHeight="1">
      <c r="B288" s="227"/>
      <c r="C288" s="228"/>
      <c r="D288" s="228"/>
      <c r="E288" s="229" t="s">
        <v>20</v>
      </c>
      <c r="F288" s="230" t="s">
        <v>357</v>
      </c>
      <c r="G288" s="231"/>
      <c r="H288" s="231"/>
      <c r="I288" s="231"/>
      <c r="J288" s="228"/>
      <c r="K288" s="229" t="s">
        <v>20</v>
      </c>
      <c r="L288" s="228"/>
      <c r="M288" s="228"/>
      <c r="N288" s="228"/>
      <c r="O288" s="228"/>
      <c r="P288" s="228"/>
      <c r="Q288" s="228"/>
      <c r="R288" s="232"/>
      <c r="T288" s="233"/>
      <c r="U288" s="228"/>
      <c r="V288" s="228"/>
      <c r="W288" s="228"/>
      <c r="X288" s="228"/>
      <c r="Y288" s="228"/>
      <c r="Z288" s="228"/>
      <c r="AA288" s="234"/>
      <c r="AT288" s="235" t="s">
        <v>161</v>
      </c>
      <c r="AU288" s="235" t="s">
        <v>132</v>
      </c>
      <c r="AV288" s="10" t="s">
        <v>82</v>
      </c>
      <c r="AW288" s="10" t="s">
        <v>34</v>
      </c>
      <c r="AX288" s="10" t="s">
        <v>77</v>
      </c>
      <c r="AY288" s="235" t="s">
        <v>153</v>
      </c>
    </row>
    <row r="289" s="11" customFormat="1" ht="16.5" customHeight="1">
      <c r="B289" s="236"/>
      <c r="C289" s="237"/>
      <c r="D289" s="237"/>
      <c r="E289" s="238" t="s">
        <v>20</v>
      </c>
      <c r="F289" s="239" t="s">
        <v>358</v>
      </c>
      <c r="G289" s="237"/>
      <c r="H289" s="237"/>
      <c r="I289" s="237"/>
      <c r="J289" s="237"/>
      <c r="K289" s="240">
        <v>1.1000000000000001</v>
      </c>
      <c r="L289" s="237"/>
      <c r="M289" s="237"/>
      <c r="N289" s="237"/>
      <c r="O289" s="237"/>
      <c r="P289" s="237"/>
      <c r="Q289" s="237"/>
      <c r="R289" s="241"/>
      <c r="T289" s="242"/>
      <c r="U289" s="237"/>
      <c r="V289" s="237"/>
      <c r="W289" s="237"/>
      <c r="X289" s="237"/>
      <c r="Y289" s="237"/>
      <c r="Z289" s="237"/>
      <c r="AA289" s="243"/>
      <c r="AT289" s="244" t="s">
        <v>161</v>
      </c>
      <c r="AU289" s="244" t="s">
        <v>132</v>
      </c>
      <c r="AV289" s="11" t="s">
        <v>132</v>
      </c>
      <c r="AW289" s="11" t="s">
        <v>34</v>
      </c>
      <c r="AX289" s="11" t="s">
        <v>77</v>
      </c>
      <c r="AY289" s="244" t="s">
        <v>153</v>
      </c>
    </row>
    <row r="290" s="12" customFormat="1" ht="16.5" customHeight="1">
      <c r="B290" s="245"/>
      <c r="C290" s="246"/>
      <c r="D290" s="246"/>
      <c r="E290" s="247" t="s">
        <v>20</v>
      </c>
      <c r="F290" s="248" t="s">
        <v>163</v>
      </c>
      <c r="G290" s="246"/>
      <c r="H290" s="246"/>
      <c r="I290" s="246"/>
      <c r="J290" s="246"/>
      <c r="K290" s="249">
        <v>1.1000000000000001</v>
      </c>
      <c r="L290" s="246"/>
      <c r="M290" s="246"/>
      <c r="N290" s="246"/>
      <c r="O290" s="246"/>
      <c r="P290" s="246"/>
      <c r="Q290" s="246"/>
      <c r="R290" s="250"/>
      <c r="T290" s="251"/>
      <c r="U290" s="246"/>
      <c r="V290" s="246"/>
      <c r="W290" s="246"/>
      <c r="X290" s="246"/>
      <c r="Y290" s="246"/>
      <c r="Z290" s="246"/>
      <c r="AA290" s="252"/>
      <c r="AT290" s="253" t="s">
        <v>161</v>
      </c>
      <c r="AU290" s="253" t="s">
        <v>132</v>
      </c>
      <c r="AV290" s="12" t="s">
        <v>158</v>
      </c>
      <c r="AW290" s="12" t="s">
        <v>34</v>
      </c>
      <c r="AX290" s="12" t="s">
        <v>82</v>
      </c>
      <c r="AY290" s="253" t="s">
        <v>153</v>
      </c>
    </row>
    <row r="291" s="1" customFormat="1" ht="25.5" customHeight="1">
      <c r="B291" s="48"/>
      <c r="C291" s="216" t="s">
        <v>359</v>
      </c>
      <c r="D291" s="216" t="s">
        <v>154</v>
      </c>
      <c r="E291" s="217" t="s">
        <v>360</v>
      </c>
      <c r="F291" s="218" t="s">
        <v>361</v>
      </c>
      <c r="G291" s="218"/>
      <c r="H291" s="218"/>
      <c r="I291" s="218"/>
      <c r="J291" s="219" t="s">
        <v>362</v>
      </c>
      <c r="K291" s="220">
        <v>34.600000000000001</v>
      </c>
      <c r="L291" s="221">
        <v>0</v>
      </c>
      <c r="M291" s="222"/>
      <c r="N291" s="220">
        <f>ROUND(L291*K291,3)</f>
        <v>0</v>
      </c>
      <c r="O291" s="220"/>
      <c r="P291" s="220"/>
      <c r="Q291" s="220"/>
      <c r="R291" s="50"/>
      <c r="T291" s="223" t="s">
        <v>20</v>
      </c>
      <c r="U291" s="58" t="s">
        <v>44</v>
      </c>
      <c r="V291" s="49"/>
      <c r="W291" s="224">
        <f>V291*K291</f>
        <v>0</v>
      </c>
      <c r="X291" s="224">
        <v>0</v>
      </c>
      <c r="Y291" s="224">
        <f>X291*K291</f>
        <v>0</v>
      </c>
      <c r="Z291" s="224">
        <v>0.0080000000000000002</v>
      </c>
      <c r="AA291" s="225">
        <f>Z291*K291</f>
        <v>0.27679999999999999</v>
      </c>
      <c r="AR291" s="24" t="s">
        <v>158</v>
      </c>
      <c r="AT291" s="24" t="s">
        <v>154</v>
      </c>
      <c r="AU291" s="24" t="s">
        <v>132</v>
      </c>
      <c r="AY291" s="24" t="s">
        <v>153</v>
      </c>
      <c r="BE291" s="139">
        <f>IF(U291="základná",N291,0)</f>
        <v>0</v>
      </c>
      <c r="BF291" s="139">
        <f>IF(U291="znížená",N291,0)</f>
        <v>0</v>
      </c>
      <c r="BG291" s="139">
        <f>IF(U291="zákl. prenesená",N291,0)</f>
        <v>0</v>
      </c>
      <c r="BH291" s="139">
        <f>IF(U291="zníž. prenesená",N291,0)</f>
        <v>0</v>
      </c>
      <c r="BI291" s="139">
        <f>IF(U291="nulová",N291,0)</f>
        <v>0</v>
      </c>
      <c r="BJ291" s="24" t="s">
        <v>132</v>
      </c>
      <c r="BK291" s="226">
        <f>ROUND(L291*K291,3)</f>
        <v>0</v>
      </c>
      <c r="BL291" s="24" t="s">
        <v>158</v>
      </c>
      <c r="BM291" s="24" t="s">
        <v>363</v>
      </c>
    </row>
    <row r="292" s="10" customFormat="1" ht="16.5" customHeight="1">
      <c r="B292" s="227"/>
      <c r="C292" s="228"/>
      <c r="D292" s="228"/>
      <c r="E292" s="229" t="s">
        <v>20</v>
      </c>
      <c r="F292" s="230" t="s">
        <v>364</v>
      </c>
      <c r="G292" s="231"/>
      <c r="H292" s="231"/>
      <c r="I292" s="231"/>
      <c r="J292" s="228"/>
      <c r="K292" s="229" t="s">
        <v>20</v>
      </c>
      <c r="L292" s="228"/>
      <c r="M292" s="228"/>
      <c r="N292" s="228"/>
      <c r="O292" s="228"/>
      <c r="P292" s="228"/>
      <c r="Q292" s="228"/>
      <c r="R292" s="232"/>
      <c r="T292" s="233"/>
      <c r="U292" s="228"/>
      <c r="V292" s="228"/>
      <c r="W292" s="228"/>
      <c r="X292" s="228"/>
      <c r="Y292" s="228"/>
      <c r="Z292" s="228"/>
      <c r="AA292" s="234"/>
      <c r="AT292" s="235" t="s">
        <v>161</v>
      </c>
      <c r="AU292" s="235" t="s">
        <v>132</v>
      </c>
      <c r="AV292" s="10" t="s">
        <v>82</v>
      </c>
      <c r="AW292" s="10" t="s">
        <v>34</v>
      </c>
      <c r="AX292" s="10" t="s">
        <v>77</v>
      </c>
      <c r="AY292" s="235" t="s">
        <v>153</v>
      </c>
    </row>
    <row r="293" s="11" customFormat="1" ht="16.5" customHeight="1">
      <c r="B293" s="236"/>
      <c r="C293" s="237"/>
      <c r="D293" s="237"/>
      <c r="E293" s="238" t="s">
        <v>20</v>
      </c>
      <c r="F293" s="239" t="s">
        <v>365</v>
      </c>
      <c r="G293" s="237"/>
      <c r="H293" s="237"/>
      <c r="I293" s="237"/>
      <c r="J293" s="237"/>
      <c r="K293" s="240">
        <v>34.600000000000001</v>
      </c>
      <c r="L293" s="237"/>
      <c r="M293" s="237"/>
      <c r="N293" s="237"/>
      <c r="O293" s="237"/>
      <c r="P293" s="237"/>
      <c r="Q293" s="237"/>
      <c r="R293" s="241"/>
      <c r="T293" s="242"/>
      <c r="U293" s="237"/>
      <c r="V293" s="237"/>
      <c r="W293" s="237"/>
      <c r="X293" s="237"/>
      <c r="Y293" s="237"/>
      <c r="Z293" s="237"/>
      <c r="AA293" s="243"/>
      <c r="AT293" s="244" t="s">
        <v>161</v>
      </c>
      <c r="AU293" s="244" t="s">
        <v>132</v>
      </c>
      <c r="AV293" s="11" t="s">
        <v>132</v>
      </c>
      <c r="AW293" s="11" t="s">
        <v>34</v>
      </c>
      <c r="AX293" s="11" t="s">
        <v>77</v>
      </c>
      <c r="AY293" s="244" t="s">
        <v>153</v>
      </c>
    </row>
    <row r="294" s="12" customFormat="1" ht="16.5" customHeight="1">
      <c r="B294" s="245"/>
      <c r="C294" s="246"/>
      <c r="D294" s="246"/>
      <c r="E294" s="247" t="s">
        <v>20</v>
      </c>
      <c r="F294" s="248" t="s">
        <v>163</v>
      </c>
      <c r="G294" s="246"/>
      <c r="H294" s="246"/>
      <c r="I294" s="246"/>
      <c r="J294" s="246"/>
      <c r="K294" s="249">
        <v>34.600000000000001</v>
      </c>
      <c r="L294" s="246"/>
      <c r="M294" s="246"/>
      <c r="N294" s="246"/>
      <c r="O294" s="246"/>
      <c r="P294" s="246"/>
      <c r="Q294" s="246"/>
      <c r="R294" s="250"/>
      <c r="T294" s="251"/>
      <c r="U294" s="246"/>
      <c r="V294" s="246"/>
      <c r="W294" s="246"/>
      <c r="X294" s="246"/>
      <c r="Y294" s="246"/>
      <c r="Z294" s="246"/>
      <c r="AA294" s="252"/>
      <c r="AT294" s="253" t="s">
        <v>161</v>
      </c>
      <c r="AU294" s="253" t="s">
        <v>132</v>
      </c>
      <c r="AV294" s="12" t="s">
        <v>158</v>
      </c>
      <c r="AW294" s="12" t="s">
        <v>34</v>
      </c>
      <c r="AX294" s="12" t="s">
        <v>82</v>
      </c>
      <c r="AY294" s="253" t="s">
        <v>153</v>
      </c>
    </row>
    <row r="295" s="1" customFormat="1" ht="25.5" customHeight="1">
      <c r="B295" s="48"/>
      <c r="C295" s="216" t="s">
        <v>366</v>
      </c>
      <c r="D295" s="216" t="s">
        <v>154</v>
      </c>
      <c r="E295" s="217" t="s">
        <v>367</v>
      </c>
      <c r="F295" s="218" t="s">
        <v>368</v>
      </c>
      <c r="G295" s="218"/>
      <c r="H295" s="218"/>
      <c r="I295" s="218"/>
      <c r="J295" s="219" t="s">
        <v>362</v>
      </c>
      <c r="K295" s="220">
        <v>17.579999999999998</v>
      </c>
      <c r="L295" s="221">
        <v>0</v>
      </c>
      <c r="M295" s="222"/>
      <c r="N295" s="220">
        <f>ROUND(L295*K295,3)</f>
        <v>0</v>
      </c>
      <c r="O295" s="220"/>
      <c r="P295" s="220"/>
      <c r="Q295" s="220"/>
      <c r="R295" s="50"/>
      <c r="T295" s="223" t="s">
        <v>20</v>
      </c>
      <c r="U295" s="58" t="s">
        <v>44</v>
      </c>
      <c r="V295" s="49"/>
      <c r="W295" s="224">
        <f>V295*K295</f>
        <v>0</v>
      </c>
      <c r="X295" s="224">
        <v>0</v>
      </c>
      <c r="Y295" s="224">
        <f>X295*K295</f>
        <v>0</v>
      </c>
      <c r="Z295" s="224">
        <v>0.0050000000000000001</v>
      </c>
      <c r="AA295" s="225">
        <f>Z295*K295</f>
        <v>0.087899999999999992</v>
      </c>
      <c r="AR295" s="24" t="s">
        <v>158</v>
      </c>
      <c r="AT295" s="24" t="s">
        <v>154</v>
      </c>
      <c r="AU295" s="24" t="s">
        <v>132</v>
      </c>
      <c r="AY295" s="24" t="s">
        <v>153</v>
      </c>
      <c r="BE295" s="139">
        <f>IF(U295="základná",N295,0)</f>
        <v>0</v>
      </c>
      <c r="BF295" s="139">
        <f>IF(U295="znížená",N295,0)</f>
        <v>0</v>
      </c>
      <c r="BG295" s="139">
        <f>IF(U295="zákl. prenesená",N295,0)</f>
        <v>0</v>
      </c>
      <c r="BH295" s="139">
        <f>IF(U295="zníž. prenesená",N295,0)</f>
        <v>0</v>
      </c>
      <c r="BI295" s="139">
        <f>IF(U295="nulová",N295,0)</f>
        <v>0</v>
      </c>
      <c r="BJ295" s="24" t="s">
        <v>132</v>
      </c>
      <c r="BK295" s="226">
        <f>ROUND(L295*K295,3)</f>
        <v>0</v>
      </c>
      <c r="BL295" s="24" t="s">
        <v>158</v>
      </c>
      <c r="BM295" s="24" t="s">
        <v>369</v>
      </c>
    </row>
    <row r="296" s="10" customFormat="1" ht="16.5" customHeight="1">
      <c r="B296" s="227"/>
      <c r="C296" s="228"/>
      <c r="D296" s="228"/>
      <c r="E296" s="229" t="s">
        <v>20</v>
      </c>
      <c r="F296" s="230" t="s">
        <v>370</v>
      </c>
      <c r="G296" s="231"/>
      <c r="H296" s="231"/>
      <c r="I296" s="231"/>
      <c r="J296" s="228"/>
      <c r="K296" s="229" t="s">
        <v>20</v>
      </c>
      <c r="L296" s="228"/>
      <c r="M296" s="228"/>
      <c r="N296" s="228"/>
      <c r="O296" s="228"/>
      <c r="P296" s="228"/>
      <c r="Q296" s="228"/>
      <c r="R296" s="232"/>
      <c r="T296" s="233"/>
      <c r="U296" s="228"/>
      <c r="V296" s="228"/>
      <c r="W296" s="228"/>
      <c r="X296" s="228"/>
      <c r="Y296" s="228"/>
      <c r="Z296" s="228"/>
      <c r="AA296" s="234"/>
      <c r="AT296" s="235" t="s">
        <v>161</v>
      </c>
      <c r="AU296" s="235" t="s">
        <v>132</v>
      </c>
      <c r="AV296" s="10" t="s">
        <v>82</v>
      </c>
      <c r="AW296" s="10" t="s">
        <v>34</v>
      </c>
      <c r="AX296" s="10" t="s">
        <v>77</v>
      </c>
      <c r="AY296" s="235" t="s">
        <v>153</v>
      </c>
    </row>
    <row r="297" s="10" customFormat="1" ht="16.5" customHeight="1">
      <c r="B297" s="227"/>
      <c r="C297" s="228"/>
      <c r="D297" s="228"/>
      <c r="E297" s="229" t="s">
        <v>20</v>
      </c>
      <c r="F297" s="265" t="s">
        <v>371</v>
      </c>
      <c r="G297" s="228"/>
      <c r="H297" s="228"/>
      <c r="I297" s="228"/>
      <c r="J297" s="228"/>
      <c r="K297" s="229" t="s">
        <v>20</v>
      </c>
      <c r="L297" s="228"/>
      <c r="M297" s="228"/>
      <c r="N297" s="228"/>
      <c r="O297" s="228"/>
      <c r="P297" s="228"/>
      <c r="Q297" s="228"/>
      <c r="R297" s="232"/>
      <c r="T297" s="233"/>
      <c r="U297" s="228"/>
      <c r="V297" s="228"/>
      <c r="W297" s="228"/>
      <c r="X297" s="228"/>
      <c r="Y297" s="228"/>
      <c r="Z297" s="228"/>
      <c r="AA297" s="234"/>
      <c r="AT297" s="235" t="s">
        <v>161</v>
      </c>
      <c r="AU297" s="235" t="s">
        <v>132</v>
      </c>
      <c r="AV297" s="10" t="s">
        <v>82</v>
      </c>
      <c r="AW297" s="10" t="s">
        <v>34</v>
      </c>
      <c r="AX297" s="10" t="s">
        <v>77</v>
      </c>
      <c r="AY297" s="235" t="s">
        <v>153</v>
      </c>
    </row>
    <row r="298" s="11" customFormat="1" ht="16.5" customHeight="1">
      <c r="B298" s="236"/>
      <c r="C298" s="237"/>
      <c r="D298" s="237"/>
      <c r="E298" s="238" t="s">
        <v>20</v>
      </c>
      <c r="F298" s="239" t="s">
        <v>372</v>
      </c>
      <c r="G298" s="237"/>
      <c r="H298" s="237"/>
      <c r="I298" s="237"/>
      <c r="J298" s="237"/>
      <c r="K298" s="240">
        <v>14.4</v>
      </c>
      <c r="L298" s="237"/>
      <c r="M298" s="237"/>
      <c r="N298" s="237"/>
      <c r="O298" s="237"/>
      <c r="P298" s="237"/>
      <c r="Q298" s="237"/>
      <c r="R298" s="241"/>
      <c r="T298" s="242"/>
      <c r="U298" s="237"/>
      <c r="V298" s="237"/>
      <c r="W298" s="237"/>
      <c r="X298" s="237"/>
      <c r="Y298" s="237"/>
      <c r="Z298" s="237"/>
      <c r="AA298" s="243"/>
      <c r="AT298" s="244" t="s">
        <v>161</v>
      </c>
      <c r="AU298" s="244" t="s">
        <v>132</v>
      </c>
      <c r="AV298" s="11" t="s">
        <v>132</v>
      </c>
      <c r="AW298" s="11" t="s">
        <v>34</v>
      </c>
      <c r="AX298" s="11" t="s">
        <v>77</v>
      </c>
      <c r="AY298" s="244" t="s">
        <v>153</v>
      </c>
    </row>
    <row r="299" s="13" customFormat="1" ht="16.5" customHeight="1">
      <c r="B299" s="256"/>
      <c r="C299" s="257"/>
      <c r="D299" s="257"/>
      <c r="E299" s="258" t="s">
        <v>20</v>
      </c>
      <c r="F299" s="259" t="s">
        <v>197</v>
      </c>
      <c r="G299" s="257"/>
      <c r="H299" s="257"/>
      <c r="I299" s="257"/>
      <c r="J299" s="257"/>
      <c r="K299" s="260">
        <v>14.4</v>
      </c>
      <c r="L299" s="257"/>
      <c r="M299" s="257"/>
      <c r="N299" s="257"/>
      <c r="O299" s="257"/>
      <c r="P299" s="257"/>
      <c r="Q299" s="257"/>
      <c r="R299" s="261"/>
      <c r="T299" s="262"/>
      <c r="U299" s="257"/>
      <c r="V299" s="257"/>
      <c r="W299" s="257"/>
      <c r="X299" s="257"/>
      <c r="Y299" s="257"/>
      <c r="Z299" s="257"/>
      <c r="AA299" s="263"/>
      <c r="AT299" s="264" t="s">
        <v>161</v>
      </c>
      <c r="AU299" s="264" t="s">
        <v>132</v>
      </c>
      <c r="AV299" s="13" t="s">
        <v>168</v>
      </c>
      <c r="AW299" s="13" t="s">
        <v>34</v>
      </c>
      <c r="AX299" s="13" t="s">
        <v>77</v>
      </c>
      <c r="AY299" s="264" t="s">
        <v>153</v>
      </c>
    </row>
    <row r="300" s="10" customFormat="1" ht="16.5" customHeight="1">
      <c r="B300" s="227"/>
      <c r="C300" s="228"/>
      <c r="D300" s="228"/>
      <c r="E300" s="229" t="s">
        <v>20</v>
      </c>
      <c r="F300" s="265" t="s">
        <v>373</v>
      </c>
      <c r="G300" s="228"/>
      <c r="H300" s="228"/>
      <c r="I300" s="228"/>
      <c r="J300" s="228"/>
      <c r="K300" s="229" t="s">
        <v>20</v>
      </c>
      <c r="L300" s="228"/>
      <c r="M300" s="228"/>
      <c r="N300" s="228"/>
      <c r="O300" s="228"/>
      <c r="P300" s="228"/>
      <c r="Q300" s="228"/>
      <c r="R300" s="232"/>
      <c r="T300" s="233"/>
      <c r="U300" s="228"/>
      <c r="V300" s="228"/>
      <c r="W300" s="228"/>
      <c r="X300" s="228"/>
      <c r="Y300" s="228"/>
      <c r="Z300" s="228"/>
      <c r="AA300" s="234"/>
      <c r="AT300" s="235" t="s">
        <v>161</v>
      </c>
      <c r="AU300" s="235" t="s">
        <v>132</v>
      </c>
      <c r="AV300" s="10" t="s">
        <v>82</v>
      </c>
      <c r="AW300" s="10" t="s">
        <v>34</v>
      </c>
      <c r="AX300" s="10" t="s">
        <v>77</v>
      </c>
      <c r="AY300" s="235" t="s">
        <v>153</v>
      </c>
    </row>
    <row r="301" s="10" customFormat="1" ht="16.5" customHeight="1">
      <c r="B301" s="227"/>
      <c r="C301" s="228"/>
      <c r="D301" s="228"/>
      <c r="E301" s="229" t="s">
        <v>20</v>
      </c>
      <c r="F301" s="265" t="s">
        <v>374</v>
      </c>
      <c r="G301" s="228"/>
      <c r="H301" s="228"/>
      <c r="I301" s="228"/>
      <c r="J301" s="228"/>
      <c r="K301" s="229" t="s">
        <v>20</v>
      </c>
      <c r="L301" s="228"/>
      <c r="M301" s="228"/>
      <c r="N301" s="228"/>
      <c r="O301" s="228"/>
      <c r="P301" s="228"/>
      <c r="Q301" s="228"/>
      <c r="R301" s="232"/>
      <c r="T301" s="233"/>
      <c r="U301" s="228"/>
      <c r="V301" s="228"/>
      <c r="W301" s="228"/>
      <c r="X301" s="228"/>
      <c r="Y301" s="228"/>
      <c r="Z301" s="228"/>
      <c r="AA301" s="234"/>
      <c r="AT301" s="235" t="s">
        <v>161</v>
      </c>
      <c r="AU301" s="235" t="s">
        <v>132</v>
      </c>
      <c r="AV301" s="10" t="s">
        <v>82</v>
      </c>
      <c r="AW301" s="10" t="s">
        <v>34</v>
      </c>
      <c r="AX301" s="10" t="s">
        <v>77</v>
      </c>
      <c r="AY301" s="235" t="s">
        <v>153</v>
      </c>
    </row>
    <row r="302" s="10" customFormat="1" ht="16.5" customHeight="1">
      <c r="B302" s="227"/>
      <c r="C302" s="228"/>
      <c r="D302" s="228"/>
      <c r="E302" s="229" t="s">
        <v>20</v>
      </c>
      <c r="F302" s="265" t="s">
        <v>375</v>
      </c>
      <c r="G302" s="228"/>
      <c r="H302" s="228"/>
      <c r="I302" s="228"/>
      <c r="J302" s="228"/>
      <c r="K302" s="229" t="s">
        <v>20</v>
      </c>
      <c r="L302" s="228"/>
      <c r="M302" s="228"/>
      <c r="N302" s="228"/>
      <c r="O302" s="228"/>
      <c r="P302" s="228"/>
      <c r="Q302" s="228"/>
      <c r="R302" s="232"/>
      <c r="T302" s="233"/>
      <c r="U302" s="228"/>
      <c r="V302" s="228"/>
      <c r="W302" s="228"/>
      <c r="X302" s="228"/>
      <c r="Y302" s="228"/>
      <c r="Z302" s="228"/>
      <c r="AA302" s="234"/>
      <c r="AT302" s="235" t="s">
        <v>161</v>
      </c>
      <c r="AU302" s="235" t="s">
        <v>132</v>
      </c>
      <c r="AV302" s="10" t="s">
        <v>82</v>
      </c>
      <c r="AW302" s="10" t="s">
        <v>34</v>
      </c>
      <c r="AX302" s="10" t="s">
        <v>77</v>
      </c>
      <c r="AY302" s="235" t="s">
        <v>153</v>
      </c>
    </row>
    <row r="303" s="11" customFormat="1" ht="16.5" customHeight="1">
      <c r="B303" s="236"/>
      <c r="C303" s="237"/>
      <c r="D303" s="237"/>
      <c r="E303" s="238" t="s">
        <v>20</v>
      </c>
      <c r="F303" s="239" t="s">
        <v>376</v>
      </c>
      <c r="G303" s="237"/>
      <c r="H303" s="237"/>
      <c r="I303" s="237"/>
      <c r="J303" s="237"/>
      <c r="K303" s="240">
        <v>1.6200000000000001</v>
      </c>
      <c r="L303" s="237"/>
      <c r="M303" s="237"/>
      <c r="N303" s="237"/>
      <c r="O303" s="237"/>
      <c r="P303" s="237"/>
      <c r="Q303" s="237"/>
      <c r="R303" s="241"/>
      <c r="T303" s="242"/>
      <c r="U303" s="237"/>
      <c r="V303" s="237"/>
      <c r="W303" s="237"/>
      <c r="X303" s="237"/>
      <c r="Y303" s="237"/>
      <c r="Z303" s="237"/>
      <c r="AA303" s="243"/>
      <c r="AT303" s="244" t="s">
        <v>161</v>
      </c>
      <c r="AU303" s="244" t="s">
        <v>132</v>
      </c>
      <c r="AV303" s="11" t="s">
        <v>132</v>
      </c>
      <c r="AW303" s="11" t="s">
        <v>34</v>
      </c>
      <c r="AX303" s="11" t="s">
        <v>77</v>
      </c>
      <c r="AY303" s="244" t="s">
        <v>153</v>
      </c>
    </row>
    <row r="304" s="11" customFormat="1" ht="16.5" customHeight="1">
      <c r="B304" s="236"/>
      <c r="C304" s="237"/>
      <c r="D304" s="237"/>
      <c r="E304" s="238" t="s">
        <v>20</v>
      </c>
      <c r="F304" s="239" t="s">
        <v>377</v>
      </c>
      <c r="G304" s="237"/>
      <c r="H304" s="237"/>
      <c r="I304" s="237"/>
      <c r="J304" s="237"/>
      <c r="K304" s="240">
        <v>1.5600000000000001</v>
      </c>
      <c r="L304" s="237"/>
      <c r="M304" s="237"/>
      <c r="N304" s="237"/>
      <c r="O304" s="237"/>
      <c r="P304" s="237"/>
      <c r="Q304" s="237"/>
      <c r="R304" s="241"/>
      <c r="T304" s="242"/>
      <c r="U304" s="237"/>
      <c r="V304" s="237"/>
      <c r="W304" s="237"/>
      <c r="X304" s="237"/>
      <c r="Y304" s="237"/>
      <c r="Z304" s="237"/>
      <c r="AA304" s="243"/>
      <c r="AT304" s="244" t="s">
        <v>161</v>
      </c>
      <c r="AU304" s="244" t="s">
        <v>132</v>
      </c>
      <c r="AV304" s="11" t="s">
        <v>132</v>
      </c>
      <c r="AW304" s="11" t="s">
        <v>34</v>
      </c>
      <c r="AX304" s="11" t="s">
        <v>77</v>
      </c>
      <c r="AY304" s="244" t="s">
        <v>153</v>
      </c>
    </row>
    <row r="305" s="13" customFormat="1" ht="16.5" customHeight="1">
      <c r="B305" s="256"/>
      <c r="C305" s="257"/>
      <c r="D305" s="257"/>
      <c r="E305" s="258" t="s">
        <v>20</v>
      </c>
      <c r="F305" s="259" t="s">
        <v>197</v>
      </c>
      <c r="G305" s="257"/>
      <c r="H305" s="257"/>
      <c r="I305" s="257"/>
      <c r="J305" s="257"/>
      <c r="K305" s="260">
        <v>3.1800000000000002</v>
      </c>
      <c r="L305" s="257"/>
      <c r="M305" s="257"/>
      <c r="N305" s="257"/>
      <c r="O305" s="257"/>
      <c r="P305" s="257"/>
      <c r="Q305" s="257"/>
      <c r="R305" s="261"/>
      <c r="T305" s="262"/>
      <c r="U305" s="257"/>
      <c r="V305" s="257"/>
      <c r="W305" s="257"/>
      <c r="X305" s="257"/>
      <c r="Y305" s="257"/>
      <c r="Z305" s="257"/>
      <c r="AA305" s="263"/>
      <c r="AT305" s="264" t="s">
        <v>161</v>
      </c>
      <c r="AU305" s="264" t="s">
        <v>132</v>
      </c>
      <c r="AV305" s="13" t="s">
        <v>168</v>
      </c>
      <c r="AW305" s="13" t="s">
        <v>34</v>
      </c>
      <c r="AX305" s="13" t="s">
        <v>77</v>
      </c>
      <c r="AY305" s="264" t="s">
        <v>153</v>
      </c>
    </row>
    <row r="306" s="12" customFormat="1" ht="16.5" customHeight="1">
      <c r="B306" s="245"/>
      <c r="C306" s="246"/>
      <c r="D306" s="246"/>
      <c r="E306" s="247" t="s">
        <v>20</v>
      </c>
      <c r="F306" s="248" t="s">
        <v>163</v>
      </c>
      <c r="G306" s="246"/>
      <c r="H306" s="246"/>
      <c r="I306" s="246"/>
      <c r="J306" s="246"/>
      <c r="K306" s="249">
        <v>17.579999999999998</v>
      </c>
      <c r="L306" s="246"/>
      <c r="M306" s="246"/>
      <c r="N306" s="246"/>
      <c r="O306" s="246"/>
      <c r="P306" s="246"/>
      <c r="Q306" s="246"/>
      <c r="R306" s="250"/>
      <c r="T306" s="251"/>
      <c r="U306" s="246"/>
      <c r="V306" s="246"/>
      <c r="W306" s="246"/>
      <c r="X306" s="246"/>
      <c r="Y306" s="246"/>
      <c r="Z306" s="246"/>
      <c r="AA306" s="252"/>
      <c r="AT306" s="253" t="s">
        <v>161</v>
      </c>
      <c r="AU306" s="253" t="s">
        <v>132</v>
      </c>
      <c r="AV306" s="12" t="s">
        <v>158</v>
      </c>
      <c r="AW306" s="12" t="s">
        <v>34</v>
      </c>
      <c r="AX306" s="12" t="s">
        <v>82</v>
      </c>
      <c r="AY306" s="253" t="s">
        <v>153</v>
      </c>
    </row>
    <row r="307" s="1" customFormat="1" ht="25.5" customHeight="1">
      <c r="B307" s="48"/>
      <c r="C307" s="216" t="s">
        <v>378</v>
      </c>
      <c r="D307" s="216" t="s">
        <v>154</v>
      </c>
      <c r="E307" s="217" t="s">
        <v>379</v>
      </c>
      <c r="F307" s="218" t="s">
        <v>380</v>
      </c>
      <c r="G307" s="218"/>
      <c r="H307" s="218"/>
      <c r="I307" s="218"/>
      <c r="J307" s="219" t="s">
        <v>204</v>
      </c>
      <c r="K307" s="220">
        <v>1</v>
      </c>
      <c r="L307" s="221">
        <v>0</v>
      </c>
      <c r="M307" s="222"/>
      <c r="N307" s="220">
        <f>ROUND(L307*K307,3)</f>
        <v>0</v>
      </c>
      <c r="O307" s="220"/>
      <c r="P307" s="220"/>
      <c r="Q307" s="220"/>
      <c r="R307" s="50"/>
      <c r="T307" s="223" t="s">
        <v>20</v>
      </c>
      <c r="U307" s="58" t="s">
        <v>44</v>
      </c>
      <c r="V307" s="49"/>
      <c r="W307" s="224">
        <f>V307*K307</f>
        <v>0</v>
      </c>
      <c r="X307" s="224">
        <v>0</v>
      </c>
      <c r="Y307" s="224">
        <f>X307*K307</f>
        <v>0</v>
      </c>
      <c r="Z307" s="224">
        <v>0.029999999999999999</v>
      </c>
      <c r="AA307" s="225">
        <f>Z307*K307</f>
        <v>0.029999999999999999</v>
      </c>
      <c r="AR307" s="24" t="s">
        <v>158</v>
      </c>
      <c r="AT307" s="24" t="s">
        <v>154</v>
      </c>
      <c r="AU307" s="24" t="s">
        <v>132</v>
      </c>
      <c r="AY307" s="24" t="s">
        <v>153</v>
      </c>
      <c r="BE307" s="139">
        <f>IF(U307="základná",N307,0)</f>
        <v>0</v>
      </c>
      <c r="BF307" s="139">
        <f>IF(U307="znížená",N307,0)</f>
        <v>0</v>
      </c>
      <c r="BG307" s="139">
        <f>IF(U307="zákl. prenesená",N307,0)</f>
        <v>0</v>
      </c>
      <c r="BH307" s="139">
        <f>IF(U307="zníž. prenesená",N307,0)</f>
        <v>0</v>
      </c>
      <c r="BI307" s="139">
        <f>IF(U307="nulová",N307,0)</f>
        <v>0</v>
      </c>
      <c r="BJ307" s="24" t="s">
        <v>132</v>
      </c>
      <c r="BK307" s="226">
        <f>ROUND(L307*K307,3)</f>
        <v>0</v>
      </c>
      <c r="BL307" s="24" t="s">
        <v>158</v>
      </c>
      <c r="BM307" s="24" t="s">
        <v>381</v>
      </c>
    </row>
    <row r="308" s="10" customFormat="1" ht="16.5" customHeight="1">
      <c r="B308" s="227"/>
      <c r="C308" s="228"/>
      <c r="D308" s="228"/>
      <c r="E308" s="229" t="s">
        <v>20</v>
      </c>
      <c r="F308" s="230" t="s">
        <v>382</v>
      </c>
      <c r="G308" s="231"/>
      <c r="H308" s="231"/>
      <c r="I308" s="231"/>
      <c r="J308" s="228"/>
      <c r="K308" s="229" t="s">
        <v>20</v>
      </c>
      <c r="L308" s="228"/>
      <c r="M308" s="228"/>
      <c r="N308" s="228"/>
      <c r="O308" s="228"/>
      <c r="P308" s="228"/>
      <c r="Q308" s="228"/>
      <c r="R308" s="232"/>
      <c r="T308" s="233"/>
      <c r="U308" s="228"/>
      <c r="V308" s="228"/>
      <c r="W308" s="228"/>
      <c r="X308" s="228"/>
      <c r="Y308" s="228"/>
      <c r="Z308" s="228"/>
      <c r="AA308" s="234"/>
      <c r="AT308" s="235" t="s">
        <v>161</v>
      </c>
      <c r="AU308" s="235" t="s">
        <v>132</v>
      </c>
      <c r="AV308" s="10" t="s">
        <v>82</v>
      </c>
      <c r="AW308" s="10" t="s">
        <v>34</v>
      </c>
      <c r="AX308" s="10" t="s">
        <v>77</v>
      </c>
      <c r="AY308" s="235" t="s">
        <v>153</v>
      </c>
    </row>
    <row r="309" s="11" customFormat="1" ht="16.5" customHeight="1">
      <c r="B309" s="236"/>
      <c r="C309" s="237"/>
      <c r="D309" s="237"/>
      <c r="E309" s="238" t="s">
        <v>20</v>
      </c>
      <c r="F309" s="239" t="s">
        <v>82</v>
      </c>
      <c r="G309" s="237"/>
      <c r="H309" s="237"/>
      <c r="I309" s="237"/>
      <c r="J309" s="237"/>
      <c r="K309" s="240">
        <v>1</v>
      </c>
      <c r="L309" s="237"/>
      <c r="M309" s="237"/>
      <c r="N309" s="237"/>
      <c r="O309" s="237"/>
      <c r="P309" s="237"/>
      <c r="Q309" s="237"/>
      <c r="R309" s="241"/>
      <c r="T309" s="242"/>
      <c r="U309" s="237"/>
      <c r="V309" s="237"/>
      <c r="W309" s="237"/>
      <c r="X309" s="237"/>
      <c r="Y309" s="237"/>
      <c r="Z309" s="237"/>
      <c r="AA309" s="243"/>
      <c r="AT309" s="244" t="s">
        <v>161</v>
      </c>
      <c r="AU309" s="244" t="s">
        <v>132</v>
      </c>
      <c r="AV309" s="11" t="s">
        <v>132</v>
      </c>
      <c r="AW309" s="11" t="s">
        <v>34</v>
      </c>
      <c r="AX309" s="11" t="s">
        <v>77</v>
      </c>
      <c r="AY309" s="244" t="s">
        <v>153</v>
      </c>
    </row>
    <row r="310" s="12" customFormat="1" ht="16.5" customHeight="1">
      <c r="B310" s="245"/>
      <c r="C310" s="246"/>
      <c r="D310" s="246"/>
      <c r="E310" s="247" t="s">
        <v>20</v>
      </c>
      <c r="F310" s="248" t="s">
        <v>163</v>
      </c>
      <c r="G310" s="246"/>
      <c r="H310" s="246"/>
      <c r="I310" s="246"/>
      <c r="J310" s="246"/>
      <c r="K310" s="249">
        <v>1</v>
      </c>
      <c r="L310" s="246"/>
      <c r="M310" s="246"/>
      <c r="N310" s="246"/>
      <c r="O310" s="246"/>
      <c r="P310" s="246"/>
      <c r="Q310" s="246"/>
      <c r="R310" s="250"/>
      <c r="T310" s="251"/>
      <c r="U310" s="246"/>
      <c r="V310" s="246"/>
      <c r="W310" s="246"/>
      <c r="X310" s="246"/>
      <c r="Y310" s="246"/>
      <c r="Z310" s="246"/>
      <c r="AA310" s="252"/>
      <c r="AT310" s="253" t="s">
        <v>161</v>
      </c>
      <c r="AU310" s="253" t="s">
        <v>132</v>
      </c>
      <c r="AV310" s="12" t="s">
        <v>158</v>
      </c>
      <c r="AW310" s="12" t="s">
        <v>34</v>
      </c>
      <c r="AX310" s="12" t="s">
        <v>82</v>
      </c>
      <c r="AY310" s="253" t="s">
        <v>153</v>
      </c>
    </row>
    <row r="311" s="1" customFormat="1" ht="25.5" customHeight="1">
      <c r="B311" s="48"/>
      <c r="C311" s="216" t="s">
        <v>383</v>
      </c>
      <c r="D311" s="216" t="s">
        <v>154</v>
      </c>
      <c r="E311" s="217" t="s">
        <v>384</v>
      </c>
      <c r="F311" s="218" t="s">
        <v>385</v>
      </c>
      <c r="G311" s="218"/>
      <c r="H311" s="218"/>
      <c r="I311" s="218"/>
      <c r="J311" s="219" t="s">
        <v>204</v>
      </c>
      <c r="K311" s="220">
        <v>2</v>
      </c>
      <c r="L311" s="221">
        <v>0</v>
      </c>
      <c r="M311" s="222"/>
      <c r="N311" s="220">
        <f>ROUND(L311*K311,3)</f>
        <v>0</v>
      </c>
      <c r="O311" s="220"/>
      <c r="P311" s="220"/>
      <c r="Q311" s="220"/>
      <c r="R311" s="50"/>
      <c r="T311" s="223" t="s">
        <v>20</v>
      </c>
      <c r="U311" s="58" t="s">
        <v>44</v>
      </c>
      <c r="V311" s="49"/>
      <c r="W311" s="224">
        <f>V311*K311</f>
        <v>0</v>
      </c>
      <c r="X311" s="224">
        <v>0</v>
      </c>
      <c r="Y311" s="224">
        <f>X311*K311</f>
        <v>0</v>
      </c>
      <c r="Z311" s="224">
        <v>0.0040000000000000001</v>
      </c>
      <c r="AA311" s="225">
        <f>Z311*K311</f>
        <v>0.0080000000000000002</v>
      </c>
      <c r="AR311" s="24" t="s">
        <v>158</v>
      </c>
      <c r="AT311" s="24" t="s">
        <v>154</v>
      </c>
      <c r="AU311" s="24" t="s">
        <v>132</v>
      </c>
      <c r="AY311" s="24" t="s">
        <v>153</v>
      </c>
      <c r="BE311" s="139">
        <f>IF(U311="základná",N311,0)</f>
        <v>0</v>
      </c>
      <c r="BF311" s="139">
        <f>IF(U311="znížená",N311,0)</f>
        <v>0</v>
      </c>
      <c r="BG311" s="139">
        <f>IF(U311="zákl. prenesená",N311,0)</f>
        <v>0</v>
      </c>
      <c r="BH311" s="139">
        <f>IF(U311="zníž. prenesená",N311,0)</f>
        <v>0</v>
      </c>
      <c r="BI311" s="139">
        <f>IF(U311="nulová",N311,0)</f>
        <v>0</v>
      </c>
      <c r="BJ311" s="24" t="s">
        <v>132</v>
      </c>
      <c r="BK311" s="226">
        <f>ROUND(L311*K311,3)</f>
        <v>0</v>
      </c>
      <c r="BL311" s="24" t="s">
        <v>158</v>
      </c>
      <c r="BM311" s="24" t="s">
        <v>386</v>
      </c>
    </row>
    <row r="312" s="10" customFormat="1" ht="16.5" customHeight="1">
      <c r="B312" s="227"/>
      <c r="C312" s="228"/>
      <c r="D312" s="228"/>
      <c r="E312" s="229" t="s">
        <v>20</v>
      </c>
      <c r="F312" s="230" t="s">
        <v>387</v>
      </c>
      <c r="G312" s="231"/>
      <c r="H312" s="231"/>
      <c r="I312" s="231"/>
      <c r="J312" s="228"/>
      <c r="K312" s="229" t="s">
        <v>20</v>
      </c>
      <c r="L312" s="228"/>
      <c r="M312" s="228"/>
      <c r="N312" s="228"/>
      <c r="O312" s="228"/>
      <c r="P312" s="228"/>
      <c r="Q312" s="228"/>
      <c r="R312" s="232"/>
      <c r="T312" s="233"/>
      <c r="U312" s="228"/>
      <c r="V312" s="228"/>
      <c r="W312" s="228"/>
      <c r="X312" s="228"/>
      <c r="Y312" s="228"/>
      <c r="Z312" s="228"/>
      <c r="AA312" s="234"/>
      <c r="AT312" s="235" t="s">
        <v>161</v>
      </c>
      <c r="AU312" s="235" t="s">
        <v>132</v>
      </c>
      <c r="AV312" s="10" t="s">
        <v>82</v>
      </c>
      <c r="AW312" s="10" t="s">
        <v>34</v>
      </c>
      <c r="AX312" s="10" t="s">
        <v>77</v>
      </c>
      <c r="AY312" s="235" t="s">
        <v>153</v>
      </c>
    </row>
    <row r="313" s="11" customFormat="1" ht="16.5" customHeight="1">
      <c r="B313" s="236"/>
      <c r="C313" s="237"/>
      <c r="D313" s="237"/>
      <c r="E313" s="238" t="s">
        <v>20</v>
      </c>
      <c r="F313" s="239" t="s">
        <v>132</v>
      </c>
      <c r="G313" s="237"/>
      <c r="H313" s="237"/>
      <c r="I313" s="237"/>
      <c r="J313" s="237"/>
      <c r="K313" s="240">
        <v>2</v>
      </c>
      <c r="L313" s="237"/>
      <c r="M313" s="237"/>
      <c r="N313" s="237"/>
      <c r="O313" s="237"/>
      <c r="P313" s="237"/>
      <c r="Q313" s="237"/>
      <c r="R313" s="241"/>
      <c r="T313" s="242"/>
      <c r="U313" s="237"/>
      <c r="V313" s="237"/>
      <c r="W313" s="237"/>
      <c r="X313" s="237"/>
      <c r="Y313" s="237"/>
      <c r="Z313" s="237"/>
      <c r="AA313" s="243"/>
      <c r="AT313" s="244" t="s">
        <v>161</v>
      </c>
      <c r="AU313" s="244" t="s">
        <v>132</v>
      </c>
      <c r="AV313" s="11" t="s">
        <v>132</v>
      </c>
      <c r="AW313" s="11" t="s">
        <v>34</v>
      </c>
      <c r="AX313" s="11" t="s">
        <v>77</v>
      </c>
      <c r="AY313" s="244" t="s">
        <v>153</v>
      </c>
    </row>
    <row r="314" s="12" customFormat="1" ht="16.5" customHeight="1">
      <c r="B314" s="245"/>
      <c r="C314" s="246"/>
      <c r="D314" s="246"/>
      <c r="E314" s="247" t="s">
        <v>20</v>
      </c>
      <c r="F314" s="248" t="s">
        <v>163</v>
      </c>
      <c r="G314" s="246"/>
      <c r="H314" s="246"/>
      <c r="I314" s="246"/>
      <c r="J314" s="246"/>
      <c r="K314" s="249">
        <v>2</v>
      </c>
      <c r="L314" s="246"/>
      <c r="M314" s="246"/>
      <c r="N314" s="246"/>
      <c r="O314" s="246"/>
      <c r="P314" s="246"/>
      <c r="Q314" s="246"/>
      <c r="R314" s="250"/>
      <c r="T314" s="251"/>
      <c r="U314" s="246"/>
      <c r="V314" s="246"/>
      <c r="W314" s="246"/>
      <c r="X314" s="246"/>
      <c r="Y314" s="246"/>
      <c r="Z314" s="246"/>
      <c r="AA314" s="252"/>
      <c r="AT314" s="253" t="s">
        <v>161</v>
      </c>
      <c r="AU314" s="253" t="s">
        <v>132</v>
      </c>
      <c r="AV314" s="12" t="s">
        <v>158</v>
      </c>
      <c r="AW314" s="12" t="s">
        <v>34</v>
      </c>
      <c r="AX314" s="12" t="s">
        <v>82</v>
      </c>
      <c r="AY314" s="253" t="s">
        <v>153</v>
      </c>
    </row>
    <row r="315" s="1" customFormat="1" ht="25.5" customHeight="1">
      <c r="B315" s="48"/>
      <c r="C315" s="216" t="s">
        <v>388</v>
      </c>
      <c r="D315" s="216" t="s">
        <v>154</v>
      </c>
      <c r="E315" s="217" t="s">
        <v>389</v>
      </c>
      <c r="F315" s="218" t="s">
        <v>390</v>
      </c>
      <c r="G315" s="218"/>
      <c r="H315" s="218"/>
      <c r="I315" s="218"/>
      <c r="J315" s="219" t="s">
        <v>204</v>
      </c>
      <c r="K315" s="220">
        <v>2</v>
      </c>
      <c r="L315" s="221">
        <v>0</v>
      </c>
      <c r="M315" s="222"/>
      <c r="N315" s="220">
        <f>ROUND(L315*K315,3)</f>
        <v>0</v>
      </c>
      <c r="O315" s="220"/>
      <c r="P315" s="220"/>
      <c r="Q315" s="220"/>
      <c r="R315" s="50"/>
      <c r="T315" s="223" t="s">
        <v>20</v>
      </c>
      <c r="U315" s="58" t="s">
        <v>44</v>
      </c>
      <c r="V315" s="49"/>
      <c r="W315" s="224">
        <f>V315*K315</f>
        <v>0</v>
      </c>
      <c r="X315" s="224">
        <v>0</v>
      </c>
      <c r="Y315" s="224">
        <f>X315*K315</f>
        <v>0</v>
      </c>
      <c r="Z315" s="224">
        <v>0.0060000000000000001</v>
      </c>
      <c r="AA315" s="225">
        <f>Z315*K315</f>
        <v>0.012</v>
      </c>
      <c r="AR315" s="24" t="s">
        <v>158</v>
      </c>
      <c r="AT315" s="24" t="s">
        <v>154</v>
      </c>
      <c r="AU315" s="24" t="s">
        <v>132</v>
      </c>
      <c r="AY315" s="24" t="s">
        <v>153</v>
      </c>
      <c r="BE315" s="139">
        <f>IF(U315="základná",N315,0)</f>
        <v>0</v>
      </c>
      <c r="BF315" s="139">
        <f>IF(U315="znížená",N315,0)</f>
        <v>0</v>
      </c>
      <c r="BG315" s="139">
        <f>IF(U315="zákl. prenesená",N315,0)</f>
        <v>0</v>
      </c>
      <c r="BH315" s="139">
        <f>IF(U315="zníž. prenesená",N315,0)</f>
        <v>0</v>
      </c>
      <c r="BI315" s="139">
        <f>IF(U315="nulová",N315,0)</f>
        <v>0</v>
      </c>
      <c r="BJ315" s="24" t="s">
        <v>132</v>
      </c>
      <c r="BK315" s="226">
        <f>ROUND(L315*K315,3)</f>
        <v>0</v>
      </c>
      <c r="BL315" s="24" t="s">
        <v>158</v>
      </c>
      <c r="BM315" s="24" t="s">
        <v>391</v>
      </c>
    </row>
    <row r="316" s="10" customFormat="1" ht="16.5" customHeight="1">
      <c r="B316" s="227"/>
      <c r="C316" s="228"/>
      <c r="D316" s="228"/>
      <c r="E316" s="229" t="s">
        <v>20</v>
      </c>
      <c r="F316" s="230" t="s">
        <v>392</v>
      </c>
      <c r="G316" s="231"/>
      <c r="H316" s="231"/>
      <c r="I316" s="231"/>
      <c r="J316" s="228"/>
      <c r="K316" s="229" t="s">
        <v>20</v>
      </c>
      <c r="L316" s="228"/>
      <c r="M316" s="228"/>
      <c r="N316" s="228"/>
      <c r="O316" s="228"/>
      <c r="P316" s="228"/>
      <c r="Q316" s="228"/>
      <c r="R316" s="232"/>
      <c r="T316" s="233"/>
      <c r="U316" s="228"/>
      <c r="V316" s="228"/>
      <c r="W316" s="228"/>
      <c r="X316" s="228"/>
      <c r="Y316" s="228"/>
      <c r="Z316" s="228"/>
      <c r="AA316" s="234"/>
      <c r="AT316" s="235" t="s">
        <v>161</v>
      </c>
      <c r="AU316" s="235" t="s">
        <v>132</v>
      </c>
      <c r="AV316" s="10" t="s">
        <v>82</v>
      </c>
      <c r="AW316" s="10" t="s">
        <v>34</v>
      </c>
      <c r="AX316" s="10" t="s">
        <v>77</v>
      </c>
      <c r="AY316" s="235" t="s">
        <v>153</v>
      </c>
    </row>
    <row r="317" s="11" customFormat="1" ht="16.5" customHeight="1">
      <c r="B317" s="236"/>
      <c r="C317" s="237"/>
      <c r="D317" s="237"/>
      <c r="E317" s="238" t="s">
        <v>20</v>
      </c>
      <c r="F317" s="239" t="s">
        <v>132</v>
      </c>
      <c r="G317" s="237"/>
      <c r="H317" s="237"/>
      <c r="I317" s="237"/>
      <c r="J317" s="237"/>
      <c r="K317" s="240">
        <v>2</v>
      </c>
      <c r="L317" s="237"/>
      <c r="M317" s="237"/>
      <c r="N317" s="237"/>
      <c r="O317" s="237"/>
      <c r="P317" s="237"/>
      <c r="Q317" s="237"/>
      <c r="R317" s="241"/>
      <c r="T317" s="242"/>
      <c r="U317" s="237"/>
      <c r="V317" s="237"/>
      <c r="W317" s="237"/>
      <c r="X317" s="237"/>
      <c r="Y317" s="237"/>
      <c r="Z317" s="237"/>
      <c r="AA317" s="243"/>
      <c r="AT317" s="244" t="s">
        <v>161</v>
      </c>
      <c r="AU317" s="244" t="s">
        <v>132</v>
      </c>
      <c r="AV317" s="11" t="s">
        <v>132</v>
      </c>
      <c r="AW317" s="11" t="s">
        <v>34</v>
      </c>
      <c r="AX317" s="11" t="s">
        <v>77</v>
      </c>
      <c r="AY317" s="244" t="s">
        <v>153</v>
      </c>
    </row>
    <row r="318" s="12" customFormat="1" ht="16.5" customHeight="1">
      <c r="B318" s="245"/>
      <c r="C318" s="246"/>
      <c r="D318" s="246"/>
      <c r="E318" s="247" t="s">
        <v>20</v>
      </c>
      <c r="F318" s="248" t="s">
        <v>163</v>
      </c>
      <c r="G318" s="246"/>
      <c r="H318" s="246"/>
      <c r="I318" s="246"/>
      <c r="J318" s="246"/>
      <c r="K318" s="249">
        <v>2</v>
      </c>
      <c r="L318" s="246"/>
      <c r="M318" s="246"/>
      <c r="N318" s="246"/>
      <c r="O318" s="246"/>
      <c r="P318" s="246"/>
      <c r="Q318" s="246"/>
      <c r="R318" s="250"/>
      <c r="T318" s="251"/>
      <c r="U318" s="246"/>
      <c r="V318" s="246"/>
      <c r="W318" s="246"/>
      <c r="X318" s="246"/>
      <c r="Y318" s="246"/>
      <c r="Z318" s="246"/>
      <c r="AA318" s="252"/>
      <c r="AT318" s="253" t="s">
        <v>161</v>
      </c>
      <c r="AU318" s="253" t="s">
        <v>132</v>
      </c>
      <c r="AV318" s="12" t="s">
        <v>158</v>
      </c>
      <c r="AW318" s="12" t="s">
        <v>34</v>
      </c>
      <c r="AX318" s="12" t="s">
        <v>82</v>
      </c>
      <c r="AY318" s="253" t="s">
        <v>153</v>
      </c>
    </row>
    <row r="319" s="1" customFormat="1" ht="25.5" customHeight="1">
      <c r="B319" s="48"/>
      <c r="C319" s="216" t="s">
        <v>393</v>
      </c>
      <c r="D319" s="216" t="s">
        <v>154</v>
      </c>
      <c r="E319" s="217" t="s">
        <v>394</v>
      </c>
      <c r="F319" s="218" t="s">
        <v>395</v>
      </c>
      <c r="G319" s="218"/>
      <c r="H319" s="218"/>
      <c r="I319" s="218"/>
      <c r="J319" s="219" t="s">
        <v>157</v>
      </c>
      <c r="K319" s="220">
        <v>1.7729999999999999</v>
      </c>
      <c r="L319" s="221">
        <v>0</v>
      </c>
      <c r="M319" s="222"/>
      <c r="N319" s="220">
        <f>ROUND(L319*K319,3)</f>
        <v>0</v>
      </c>
      <c r="O319" s="220"/>
      <c r="P319" s="220"/>
      <c r="Q319" s="220"/>
      <c r="R319" s="50"/>
      <c r="T319" s="223" t="s">
        <v>20</v>
      </c>
      <c r="U319" s="58" t="s">
        <v>44</v>
      </c>
      <c r="V319" s="49"/>
      <c r="W319" s="224">
        <f>V319*K319</f>
        <v>0</v>
      </c>
      <c r="X319" s="224">
        <v>0</v>
      </c>
      <c r="Y319" s="224">
        <f>X319*K319</f>
        <v>0</v>
      </c>
      <c r="Z319" s="224">
        <v>0.075999999999999998</v>
      </c>
      <c r="AA319" s="225">
        <f>Z319*K319</f>
        <v>0.13474799999999998</v>
      </c>
      <c r="AR319" s="24" t="s">
        <v>158</v>
      </c>
      <c r="AT319" s="24" t="s">
        <v>154</v>
      </c>
      <c r="AU319" s="24" t="s">
        <v>132</v>
      </c>
      <c r="AY319" s="24" t="s">
        <v>153</v>
      </c>
      <c r="BE319" s="139">
        <f>IF(U319="základná",N319,0)</f>
        <v>0</v>
      </c>
      <c r="BF319" s="139">
        <f>IF(U319="znížená",N319,0)</f>
        <v>0</v>
      </c>
      <c r="BG319" s="139">
        <f>IF(U319="zákl. prenesená",N319,0)</f>
        <v>0</v>
      </c>
      <c r="BH319" s="139">
        <f>IF(U319="zníž. prenesená",N319,0)</f>
        <v>0</v>
      </c>
      <c r="BI319" s="139">
        <f>IF(U319="nulová",N319,0)</f>
        <v>0</v>
      </c>
      <c r="BJ319" s="24" t="s">
        <v>132</v>
      </c>
      <c r="BK319" s="226">
        <f>ROUND(L319*K319,3)</f>
        <v>0</v>
      </c>
      <c r="BL319" s="24" t="s">
        <v>158</v>
      </c>
      <c r="BM319" s="24" t="s">
        <v>396</v>
      </c>
    </row>
    <row r="320" s="10" customFormat="1" ht="16.5" customHeight="1">
      <c r="B320" s="227"/>
      <c r="C320" s="228"/>
      <c r="D320" s="228"/>
      <c r="E320" s="229" t="s">
        <v>20</v>
      </c>
      <c r="F320" s="230" t="s">
        <v>397</v>
      </c>
      <c r="G320" s="231"/>
      <c r="H320" s="231"/>
      <c r="I320" s="231"/>
      <c r="J320" s="228"/>
      <c r="K320" s="229" t="s">
        <v>20</v>
      </c>
      <c r="L320" s="228"/>
      <c r="M320" s="228"/>
      <c r="N320" s="228"/>
      <c r="O320" s="228"/>
      <c r="P320" s="228"/>
      <c r="Q320" s="228"/>
      <c r="R320" s="232"/>
      <c r="T320" s="233"/>
      <c r="U320" s="228"/>
      <c r="V320" s="228"/>
      <c r="W320" s="228"/>
      <c r="X320" s="228"/>
      <c r="Y320" s="228"/>
      <c r="Z320" s="228"/>
      <c r="AA320" s="234"/>
      <c r="AT320" s="235" t="s">
        <v>161</v>
      </c>
      <c r="AU320" s="235" t="s">
        <v>132</v>
      </c>
      <c r="AV320" s="10" t="s">
        <v>82</v>
      </c>
      <c r="AW320" s="10" t="s">
        <v>34</v>
      </c>
      <c r="AX320" s="10" t="s">
        <v>77</v>
      </c>
      <c r="AY320" s="235" t="s">
        <v>153</v>
      </c>
    </row>
    <row r="321" s="11" customFormat="1" ht="16.5" customHeight="1">
      <c r="B321" s="236"/>
      <c r="C321" s="237"/>
      <c r="D321" s="237"/>
      <c r="E321" s="238" t="s">
        <v>20</v>
      </c>
      <c r="F321" s="239" t="s">
        <v>398</v>
      </c>
      <c r="G321" s="237"/>
      <c r="H321" s="237"/>
      <c r="I321" s="237"/>
      <c r="J321" s="237"/>
      <c r="K321" s="240">
        <v>1.7729999999999999</v>
      </c>
      <c r="L321" s="237"/>
      <c r="M321" s="237"/>
      <c r="N321" s="237"/>
      <c r="O321" s="237"/>
      <c r="P321" s="237"/>
      <c r="Q321" s="237"/>
      <c r="R321" s="241"/>
      <c r="T321" s="242"/>
      <c r="U321" s="237"/>
      <c r="V321" s="237"/>
      <c r="W321" s="237"/>
      <c r="X321" s="237"/>
      <c r="Y321" s="237"/>
      <c r="Z321" s="237"/>
      <c r="AA321" s="243"/>
      <c r="AT321" s="244" t="s">
        <v>161</v>
      </c>
      <c r="AU321" s="244" t="s">
        <v>132</v>
      </c>
      <c r="AV321" s="11" t="s">
        <v>132</v>
      </c>
      <c r="AW321" s="11" t="s">
        <v>34</v>
      </c>
      <c r="AX321" s="11" t="s">
        <v>77</v>
      </c>
      <c r="AY321" s="244" t="s">
        <v>153</v>
      </c>
    </row>
    <row r="322" s="12" customFormat="1" ht="16.5" customHeight="1">
      <c r="B322" s="245"/>
      <c r="C322" s="246"/>
      <c r="D322" s="246"/>
      <c r="E322" s="247" t="s">
        <v>20</v>
      </c>
      <c r="F322" s="248" t="s">
        <v>163</v>
      </c>
      <c r="G322" s="246"/>
      <c r="H322" s="246"/>
      <c r="I322" s="246"/>
      <c r="J322" s="246"/>
      <c r="K322" s="249">
        <v>1.7729999999999999</v>
      </c>
      <c r="L322" s="246"/>
      <c r="M322" s="246"/>
      <c r="N322" s="246"/>
      <c r="O322" s="246"/>
      <c r="P322" s="246"/>
      <c r="Q322" s="246"/>
      <c r="R322" s="250"/>
      <c r="T322" s="251"/>
      <c r="U322" s="246"/>
      <c r="V322" s="246"/>
      <c r="W322" s="246"/>
      <c r="X322" s="246"/>
      <c r="Y322" s="246"/>
      <c r="Z322" s="246"/>
      <c r="AA322" s="252"/>
      <c r="AT322" s="253" t="s">
        <v>161</v>
      </c>
      <c r="AU322" s="253" t="s">
        <v>132</v>
      </c>
      <c r="AV322" s="12" t="s">
        <v>158</v>
      </c>
      <c r="AW322" s="12" t="s">
        <v>34</v>
      </c>
      <c r="AX322" s="12" t="s">
        <v>82</v>
      </c>
      <c r="AY322" s="253" t="s">
        <v>153</v>
      </c>
    </row>
    <row r="323" s="1" customFormat="1" ht="25.5" customHeight="1">
      <c r="B323" s="48"/>
      <c r="C323" s="216" t="s">
        <v>399</v>
      </c>
      <c r="D323" s="216" t="s">
        <v>154</v>
      </c>
      <c r="E323" s="217" t="s">
        <v>400</v>
      </c>
      <c r="F323" s="218" t="s">
        <v>401</v>
      </c>
      <c r="G323" s="218"/>
      <c r="H323" s="218"/>
      <c r="I323" s="218"/>
      <c r="J323" s="219" t="s">
        <v>157</v>
      </c>
      <c r="K323" s="220">
        <v>18.18</v>
      </c>
      <c r="L323" s="221">
        <v>0</v>
      </c>
      <c r="M323" s="222"/>
      <c r="N323" s="220">
        <f>ROUND(L323*K323,3)</f>
        <v>0</v>
      </c>
      <c r="O323" s="220"/>
      <c r="P323" s="220"/>
      <c r="Q323" s="220"/>
      <c r="R323" s="50"/>
      <c r="T323" s="223" t="s">
        <v>20</v>
      </c>
      <c r="U323" s="58" t="s">
        <v>44</v>
      </c>
      <c r="V323" s="49"/>
      <c r="W323" s="224">
        <f>V323*K323</f>
        <v>0</v>
      </c>
      <c r="X323" s="224">
        <v>0</v>
      </c>
      <c r="Y323" s="224">
        <f>X323*K323</f>
        <v>0</v>
      </c>
      <c r="Z323" s="224">
        <v>0.066000000000000003</v>
      </c>
      <c r="AA323" s="225">
        <f>Z323*K323</f>
        <v>1.1998800000000001</v>
      </c>
      <c r="AR323" s="24" t="s">
        <v>158</v>
      </c>
      <c r="AT323" s="24" t="s">
        <v>154</v>
      </c>
      <c r="AU323" s="24" t="s">
        <v>132</v>
      </c>
      <c r="AY323" s="24" t="s">
        <v>153</v>
      </c>
      <c r="BE323" s="139">
        <f>IF(U323="základná",N323,0)</f>
        <v>0</v>
      </c>
      <c r="BF323" s="139">
        <f>IF(U323="znížená",N323,0)</f>
        <v>0</v>
      </c>
      <c r="BG323" s="139">
        <f>IF(U323="zákl. prenesená",N323,0)</f>
        <v>0</v>
      </c>
      <c r="BH323" s="139">
        <f>IF(U323="zníž. prenesená",N323,0)</f>
        <v>0</v>
      </c>
      <c r="BI323" s="139">
        <f>IF(U323="nulová",N323,0)</f>
        <v>0</v>
      </c>
      <c r="BJ323" s="24" t="s">
        <v>132</v>
      </c>
      <c r="BK323" s="226">
        <f>ROUND(L323*K323,3)</f>
        <v>0</v>
      </c>
      <c r="BL323" s="24" t="s">
        <v>158</v>
      </c>
      <c r="BM323" s="24" t="s">
        <v>402</v>
      </c>
    </row>
    <row r="324" s="10" customFormat="1" ht="16.5" customHeight="1">
      <c r="B324" s="227"/>
      <c r="C324" s="228"/>
      <c r="D324" s="228"/>
      <c r="E324" s="229" t="s">
        <v>20</v>
      </c>
      <c r="F324" s="230" t="s">
        <v>387</v>
      </c>
      <c r="G324" s="231"/>
      <c r="H324" s="231"/>
      <c r="I324" s="231"/>
      <c r="J324" s="228"/>
      <c r="K324" s="229" t="s">
        <v>20</v>
      </c>
      <c r="L324" s="228"/>
      <c r="M324" s="228"/>
      <c r="N324" s="228"/>
      <c r="O324" s="228"/>
      <c r="P324" s="228"/>
      <c r="Q324" s="228"/>
      <c r="R324" s="232"/>
      <c r="T324" s="233"/>
      <c r="U324" s="228"/>
      <c r="V324" s="228"/>
      <c r="W324" s="228"/>
      <c r="X324" s="228"/>
      <c r="Y324" s="228"/>
      <c r="Z324" s="228"/>
      <c r="AA324" s="234"/>
      <c r="AT324" s="235" t="s">
        <v>161</v>
      </c>
      <c r="AU324" s="235" t="s">
        <v>132</v>
      </c>
      <c r="AV324" s="10" t="s">
        <v>82</v>
      </c>
      <c r="AW324" s="10" t="s">
        <v>34</v>
      </c>
      <c r="AX324" s="10" t="s">
        <v>77</v>
      </c>
      <c r="AY324" s="235" t="s">
        <v>153</v>
      </c>
    </row>
    <row r="325" s="11" customFormat="1" ht="16.5" customHeight="1">
      <c r="B325" s="236"/>
      <c r="C325" s="237"/>
      <c r="D325" s="237"/>
      <c r="E325" s="238" t="s">
        <v>20</v>
      </c>
      <c r="F325" s="239" t="s">
        <v>403</v>
      </c>
      <c r="G325" s="237"/>
      <c r="H325" s="237"/>
      <c r="I325" s="237"/>
      <c r="J325" s="237"/>
      <c r="K325" s="240">
        <v>7.29</v>
      </c>
      <c r="L325" s="237"/>
      <c r="M325" s="237"/>
      <c r="N325" s="237"/>
      <c r="O325" s="237"/>
      <c r="P325" s="237"/>
      <c r="Q325" s="237"/>
      <c r="R325" s="241"/>
      <c r="T325" s="242"/>
      <c r="U325" s="237"/>
      <c r="V325" s="237"/>
      <c r="W325" s="237"/>
      <c r="X325" s="237"/>
      <c r="Y325" s="237"/>
      <c r="Z325" s="237"/>
      <c r="AA325" s="243"/>
      <c r="AT325" s="244" t="s">
        <v>161</v>
      </c>
      <c r="AU325" s="244" t="s">
        <v>132</v>
      </c>
      <c r="AV325" s="11" t="s">
        <v>132</v>
      </c>
      <c r="AW325" s="11" t="s">
        <v>34</v>
      </c>
      <c r="AX325" s="11" t="s">
        <v>77</v>
      </c>
      <c r="AY325" s="244" t="s">
        <v>153</v>
      </c>
    </row>
    <row r="326" s="13" customFormat="1" ht="16.5" customHeight="1">
      <c r="B326" s="256"/>
      <c r="C326" s="257"/>
      <c r="D326" s="257"/>
      <c r="E326" s="258" t="s">
        <v>20</v>
      </c>
      <c r="F326" s="259" t="s">
        <v>197</v>
      </c>
      <c r="G326" s="257"/>
      <c r="H326" s="257"/>
      <c r="I326" s="257"/>
      <c r="J326" s="257"/>
      <c r="K326" s="260">
        <v>7.29</v>
      </c>
      <c r="L326" s="257"/>
      <c r="M326" s="257"/>
      <c r="N326" s="257"/>
      <c r="O326" s="257"/>
      <c r="P326" s="257"/>
      <c r="Q326" s="257"/>
      <c r="R326" s="261"/>
      <c r="T326" s="262"/>
      <c r="U326" s="257"/>
      <c r="V326" s="257"/>
      <c r="W326" s="257"/>
      <c r="X326" s="257"/>
      <c r="Y326" s="257"/>
      <c r="Z326" s="257"/>
      <c r="AA326" s="263"/>
      <c r="AT326" s="264" t="s">
        <v>161</v>
      </c>
      <c r="AU326" s="264" t="s">
        <v>132</v>
      </c>
      <c r="AV326" s="13" t="s">
        <v>168</v>
      </c>
      <c r="AW326" s="13" t="s">
        <v>34</v>
      </c>
      <c r="AX326" s="13" t="s">
        <v>77</v>
      </c>
      <c r="AY326" s="264" t="s">
        <v>153</v>
      </c>
    </row>
    <row r="327" s="10" customFormat="1" ht="16.5" customHeight="1">
      <c r="B327" s="227"/>
      <c r="C327" s="228"/>
      <c r="D327" s="228"/>
      <c r="E327" s="229" t="s">
        <v>20</v>
      </c>
      <c r="F327" s="265" t="s">
        <v>392</v>
      </c>
      <c r="G327" s="228"/>
      <c r="H327" s="228"/>
      <c r="I327" s="228"/>
      <c r="J327" s="228"/>
      <c r="K327" s="229" t="s">
        <v>20</v>
      </c>
      <c r="L327" s="228"/>
      <c r="M327" s="228"/>
      <c r="N327" s="228"/>
      <c r="O327" s="228"/>
      <c r="P327" s="228"/>
      <c r="Q327" s="228"/>
      <c r="R327" s="232"/>
      <c r="T327" s="233"/>
      <c r="U327" s="228"/>
      <c r="V327" s="228"/>
      <c r="W327" s="228"/>
      <c r="X327" s="228"/>
      <c r="Y327" s="228"/>
      <c r="Z327" s="228"/>
      <c r="AA327" s="234"/>
      <c r="AT327" s="235" t="s">
        <v>161</v>
      </c>
      <c r="AU327" s="235" t="s">
        <v>132</v>
      </c>
      <c r="AV327" s="10" t="s">
        <v>82</v>
      </c>
      <c r="AW327" s="10" t="s">
        <v>34</v>
      </c>
      <c r="AX327" s="10" t="s">
        <v>77</v>
      </c>
      <c r="AY327" s="235" t="s">
        <v>153</v>
      </c>
    </row>
    <row r="328" s="11" customFormat="1" ht="16.5" customHeight="1">
      <c r="B328" s="236"/>
      <c r="C328" s="237"/>
      <c r="D328" s="237"/>
      <c r="E328" s="238" t="s">
        <v>20</v>
      </c>
      <c r="F328" s="239" t="s">
        <v>404</v>
      </c>
      <c r="G328" s="237"/>
      <c r="H328" s="237"/>
      <c r="I328" s="237"/>
      <c r="J328" s="237"/>
      <c r="K328" s="240">
        <v>10.890000000000001</v>
      </c>
      <c r="L328" s="237"/>
      <c r="M328" s="237"/>
      <c r="N328" s="237"/>
      <c r="O328" s="237"/>
      <c r="P328" s="237"/>
      <c r="Q328" s="237"/>
      <c r="R328" s="241"/>
      <c r="T328" s="242"/>
      <c r="U328" s="237"/>
      <c r="V328" s="237"/>
      <c r="W328" s="237"/>
      <c r="X328" s="237"/>
      <c r="Y328" s="237"/>
      <c r="Z328" s="237"/>
      <c r="AA328" s="243"/>
      <c r="AT328" s="244" t="s">
        <v>161</v>
      </c>
      <c r="AU328" s="244" t="s">
        <v>132</v>
      </c>
      <c r="AV328" s="11" t="s">
        <v>132</v>
      </c>
      <c r="AW328" s="11" t="s">
        <v>34</v>
      </c>
      <c r="AX328" s="11" t="s">
        <v>77</v>
      </c>
      <c r="AY328" s="244" t="s">
        <v>153</v>
      </c>
    </row>
    <row r="329" s="13" customFormat="1" ht="16.5" customHeight="1">
      <c r="B329" s="256"/>
      <c r="C329" s="257"/>
      <c r="D329" s="257"/>
      <c r="E329" s="258" t="s">
        <v>20</v>
      </c>
      <c r="F329" s="259" t="s">
        <v>197</v>
      </c>
      <c r="G329" s="257"/>
      <c r="H329" s="257"/>
      <c r="I329" s="257"/>
      <c r="J329" s="257"/>
      <c r="K329" s="260">
        <v>10.890000000000001</v>
      </c>
      <c r="L329" s="257"/>
      <c r="M329" s="257"/>
      <c r="N329" s="257"/>
      <c r="O329" s="257"/>
      <c r="P329" s="257"/>
      <c r="Q329" s="257"/>
      <c r="R329" s="261"/>
      <c r="T329" s="262"/>
      <c r="U329" s="257"/>
      <c r="V329" s="257"/>
      <c r="W329" s="257"/>
      <c r="X329" s="257"/>
      <c r="Y329" s="257"/>
      <c r="Z329" s="257"/>
      <c r="AA329" s="263"/>
      <c r="AT329" s="264" t="s">
        <v>161</v>
      </c>
      <c r="AU329" s="264" t="s">
        <v>132</v>
      </c>
      <c r="AV329" s="13" t="s">
        <v>168</v>
      </c>
      <c r="AW329" s="13" t="s">
        <v>34</v>
      </c>
      <c r="AX329" s="13" t="s">
        <v>77</v>
      </c>
      <c r="AY329" s="264" t="s">
        <v>153</v>
      </c>
    </row>
    <row r="330" s="12" customFormat="1" ht="16.5" customHeight="1">
      <c r="B330" s="245"/>
      <c r="C330" s="246"/>
      <c r="D330" s="246"/>
      <c r="E330" s="247" t="s">
        <v>20</v>
      </c>
      <c r="F330" s="248" t="s">
        <v>163</v>
      </c>
      <c r="G330" s="246"/>
      <c r="H330" s="246"/>
      <c r="I330" s="246"/>
      <c r="J330" s="246"/>
      <c r="K330" s="249">
        <v>18.18</v>
      </c>
      <c r="L330" s="246"/>
      <c r="M330" s="246"/>
      <c r="N330" s="246"/>
      <c r="O330" s="246"/>
      <c r="P330" s="246"/>
      <c r="Q330" s="246"/>
      <c r="R330" s="250"/>
      <c r="T330" s="251"/>
      <c r="U330" s="246"/>
      <c r="V330" s="246"/>
      <c r="W330" s="246"/>
      <c r="X330" s="246"/>
      <c r="Y330" s="246"/>
      <c r="Z330" s="246"/>
      <c r="AA330" s="252"/>
      <c r="AT330" s="253" t="s">
        <v>161</v>
      </c>
      <c r="AU330" s="253" t="s">
        <v>132</v>
      </c>
      <c r="AV330" s="12" t="s">
        <v>158</v>
      </c>
      <c r="AW330" s="12" t="s">
        <v>34</v>
      </c>
      <c r="AX330" s="12" t="s">
        <v>82</v>
      </c>
      <c r="AY330" s="253" t="s">
        <v>153</v>
      </c>
    </row>
    <row r="331" s="1" customFormat="1" ht="38.25" customHeight="1">
      <c r="B331" s="48"/>
      <c r="C331" s="216" t="s">
        <v>405</v>
      </c>
      <c r="D331" s="216" t="s">
        <v>154</v>
      </c>
      <c r="E331" s="217" t="s">
        <v>406</v>
      </c>
      <c r="F331" s="218" t="s">
        <v>407</v>
      </c>
      <c r="G331" s="218"/>
      <c r="H331" s="218"/>
      <c r="I331" s="218"/>
      <c r="J331" s="219" t="s">
        <v>362</v>
      </c>
      <c r="K331" s="220">
        <v>15</v>
      </c>
      <c r="L331" s="221">
        <v>0</v>
      </c>
      <c r="M331" s="222"/>
      <c r="N331" s="220">
        <f>ROUND(L331*K331,3)</f>
        <v>0</v>
      </c>
      <c r="O331" s="220"/>
      <c r="P331" s="220"/>
      <c r="Q331" s="220"/>
      <c r="R331" s="50"/>
      <c r="T331" s="223" t="s">
        <v>20</v>
      </c>
      <c r="U331" s="58" t="s">
        <v>44</v>
      </c>
      <c r="V331" s="49"/>
      <c r="W331" s="224">
        <f>V331*K331</f>
        <v>0</v>
      </c>
      <c r="X331" s="224">
        <v>0</v>
      </c>
      <c r="Y331" s="224">
        <f>X331*K331</f>
        <v>0</v>
      </c>
      <c r="Z331" s="224">
        <v>0</v>
      </c>
      <c r="AA331" s="225">
        <f>Z331*K331</f>
        <v>0</v>
      </c>
      <c r="AR331" s="24" t="s">
        <v>158</v>
      </c>
      <c r="AT331" s="24" t="s">
        <v>154</v>
      </c>
      <c r="AU331" s="24" t="s">
        <v>132</v>
      </c>
      <c r="AY331" s="24" t="s">
        <v>153</v>
      </c>
      <c r="BE331" s="139">
        <f>IF(U331="základná",N331,0)</f>
        <v>0</v>
      </c>
      <c r="BF331" s="139">
        <f>IF(U331="znížená",N331,0)</f>
        <v>0</v>
      </c>
      <c r="BG331" s="139">
        <f>IF(U331="zákl. prenesená",N331,0)</f>
        <v>0</v>
      </c>
      <c r="BH331" s="139">
        <f>IF(U331="zníž. prenesená",N331,0)</f>
        <v>0</v>
      </c>
      <c r="BI331" s="139">
        <f>IF(U331="nulová",N331,0)</f>
        <v>0</v>
      </c>
      <c r="BJ331" s="24" t="s">
        <v>132</v>
      </c>
      <c r="BK331" s="226">
        <f>ROUND(L331*K331,3)</f>
        <v>0</v>
      </c>
      <c r="BL331" s="24" t="s">
        <v>158</v>
      </c>
      <c r="BM331" s="24" t="s">
        <v>408</v>
      </c>
    </row>
    <row r="332" s="1" customFormat="1" ht="25.5" customHeight="1">
      <c r="B332" s="48"/>
      <c r="C332" s="266" t="s">
        <v>409</v>
      </c>
      <c r="D332" s="266" t="s">
        <v>240</v>
      </c>
      <c r="E332" s="267" t="s">
        <v>410</v>
      </c>
      <c r="F332" s="268" t="s">
        <v>411</v>
      </c>
      <c r="G332" s="268"/>
      <c r="H332" s="268"/>
      <c r="I332" s="268"/>
      <c r="J332" s="269" t="s">
        <v>412</v>
      </c>
      <c r="K332" s="270">
        <v>3</v>
      </c>
      <c r="L332" s="271">
        <v>0</v>
      </c>
      <c r="M332" s="272"/>
      <c r="N332" s="270">
        <f>ROUND(L332*K332,3)</f>
        <v>0</v>
      </c>
      <c r="O332" s="220"/>
      <c r="P332" s="220"/>
      <c r="Q332" s="220"/>
      <c r="R332" s="50"/>
      <c r="T332" s="223" t="s">
        <v>20</v>
      </c>
      <c r="U332" s="58" t="s">
        <v>44</v>
      </c>
      <c r="V332" s="49"/>
      <c r="W332" s="224">
        <f>V332*K332</f>
        <v>0</v>
      </c>
      <c r="X332" s="224">
        <v>0</v>
      </c>
      <c r="Y332" s="224">
        <f>X332*K332</f>
        <v>0</v>
      </c>
      <c r="Z332" s="224">
        <v>0</v>
      </c>
      <c r="AA332" s="225">
        <f>Z332*K332</f>
        <v>0</v>
      </c>
      <c r="AR332" s="24" t="s">
        <v>201</v>
      </c>
      <c r="AT332" s="24" t="s">
        <v>240</v>
      </c>
      <c r="AU332" s="24" t="s">
        <v>132</v>
      </c>
      <c r="AY332" s="24" t="s">
        <v>153</v>
      </c>
      <c r="BE332" s="139">
        <f>IF(U332="základná",N332,0)</f>
        <v>0</v>
      </c>
      <c r="BF332" s="139">
        <f>IF(U332="znížená",N332,0)</f>
        <v>0</v>
      </c>
      <c r="BG332" s="139">
        <f>IF(U332="zákl. prenesená",N332,0)</f>
        <v>0</v>
      </c>
      <c r="BH332" s="139">
        <f>IF(U332="zníž. prenesená",N332,0)</f>
        <v>0</v>
      </c>
      <c r="BI332" s="139">
        <f>IF(U332="nulová",N332,0)</f>
        <v>0</v>
      </c>
      <c r="BJ332" s="24" t="s">
        <v>132</v>
      </c>
      <c r="BK332" s="226">
        <f>ROUND(L332*K332,3)</f>
        <v>0</v>
      </c>
      <c r="BL332" s="24" t="s">
        <v>158</v>
      </c>
      <c r="BM332" s="24" t="s">
        <v>413</v>
      </c>
    </row>
    <row r="333" s="1" customFormat="1" ht="25.5" customHeight="1">
      <c r="B333" s="48"/>
      <c r="C333" s="216" t="s">
        <v>414</v>
      </c>
      <c r="D333" s="216" t="s">
        <v>154</v>
      </c>
      <c r="E333" s="217" t="s">
        <v>415</v>
      </c>
      <c r="F333" s="218" t="s">
        <v>416</v>
      </c>
      <c r="G333" s="218"/>
      <c r="H333" s="218"/>
      <c r="I333" s="218"/>
      <c r="J333" s="219" t="s">
        <v>229</v>
      </c>
      <c r="K333" s="220">
        <v>13.720000000000001</v>
      </c>
      <c r="L333" s="221">
        <v>0</v>
      </c>
      <c r="M333" s="222"/>
      <c r="N333" s="220">
        <f>ROUND(L333*K333,3)</f>
        <v>0</v>
      </c>
      <c r="O333" s="220"/>
      <c r="P333" s="220"/>
      <c r="Q333" s="220"/>
      <c r="R333" s="50"/>
      <c r="T333" s="223" t="s">
        <v>20</v>
      </c>
      <c r="U333" s="58" t="s">
        <v>44</v>
      </c>
      <c r="V333" s="49"/>
      <c r="W333" s="224">
        <f>V333*K333</f>
        <v>0</v>
      </c>
      <c r="X333" s="224">
        <v>0</v>
      </c>
      <c r="Y333" s="224">
        <f>X333*K333</f>
        <v>0</v>
      </c>
      <c r="Z333" s="224">
        <v>0</v>
      </c>
      <c r="AA333" s="225">
        <f>Z333*K333</f>
        <v>0</v>
      </c>
      <c r="AR333" s="24" t="s">
        <v>158</v>
      </c>
      <c r="AT333" s="24" t="s">
        <v>154</v>
      </c>
      <c r="AU333" s="24" t="s">
        <v>132</v>
      </c>
      <c r="AY333" s="24" t="s">
        <v>153</v>
      </c>
      <c r="BE333" s="139">
        <f>IF(U333="základná",N333,0)</f>
        <v>0</v>
      </c>
      <c r="BF333" s="139">
        <f>IF(U333="znížená",N333,0)</f>
        <v>0</v>
      </c>
      <c r="BG333" s="139">
        <f>IF(U333="zákl. prenesená",N333,0)</f>
        <v>0</v>
      </c>
      <c r="BH333" s="139">
        <f>IF(U333="zníž. prenesená",N333,0)</f>
        <v>0</v>
      </c>
      <c r="BI333" s="139">
        <f>IF(U333="nulová",N333,0)</f>
        <v>0</v>
      </c>
      <c r="BJ333" s="24" t="s">
        <v>132</v>
      </c>
      <c r="BK333" s="226">
        <f>ROUND(L333*K333,3)</f>
        <v>0</v>
      </c>
      <c r="BL333" s="24" t="s">
        <v>158</v>
      </c>
      <c r="BM333" s="24" t="s">
        <v>417</v>
      </c>
    </row>
    <row r="334" s="1" customFormat="1" ht="25.5" customHeight="1">
      <c r="B334" s="48"/>
      <c r="C334" s="216" t="s">
        <v>418</v>
      </c>
      <c r="D334" s="216" t="s">
        <v>154</v>
      </c>
      <c r="E334" s="217" t="s">
        <v>419</v>
      </c>
      <c r="F334" s="218" t="s">
        <v>420</v>
      </c>
      <c r="G334" s="218"/>
      <c r="H334" s="218"/>
      <c r="I334" s="218"/>
      <c r="J334" s="219" t="s">
        <v>229</v>
      </c>
      <c r="K334" s="220">
        <v>64</v>
      </c>
      <c r="L334" s="221">
        <v>0</v>
      </c>
      <c r="M334" s="222"/>
      <c r="N334" s="220">
        <f>ROUND(L334*K334,3)</f>
        <v>0</v>
      </c>
      <c r="O334" s="220"/>
      <c r="P334" s="220"/>
      <c r="Q334" s="220"/>
      <c r="R334" s="50"/>
      <c r="T334" s="223" t="s">
        <v>20</v>
      </c>
      <c r="U334" s="58" t="s">
        <v>44</v>
      </c>
      <c r="V334" s="49"/>
      <c r="W334" s="224">
        <f>V334*K334</f>
        <v>0</v>
      </c>
      <c r="X334" s="224">
        <v>0</v>
      </c>
      <c r="Y334" s="224">
        <f>X334*K334</f>
        <v>0</v>
      </c>
      <c r="Z334" s="224">
        <v>0</v>
      </c>
      <c r="AA334" s="225">
        <f>Z334*K334</f>
        <v>0</v>
      </c>
      <c r="AR334" s="24" t="s">
        <v>158</v>
      </c>
      <c r="AT334" s="24" t="s">
        <v>154</v>
      </c>
      <c r="AU334" s="24" t="s">
        <v>132</v>
      </c>
      <c r="AY334" s="24" t="s">
        <v>153</v>
      </c>
      <c r="BE334" s="139">
        <f>IF(U334="základná",N334,0)</f>
        <v>0</v>
      </c>
      <c r="BF334" s="139">
        <f>IF(U334="znížená",N334,0)</f>
        <v>0</v>
      </c>
      <c r="BG334" s="139">
        <f>IF(U334="zákl. prenesená",N334,0)</f>
        <v>0</v>
      </c>
      <c r="BH334" s="139">
        <f>IF(U334="zníž. prenesená",N334,0)</f>
        <v>0</v>
      </c>
      <c r="BI334" s="139">
        <f>IF(U334="nulová",N334,0)</f>
        <v>0</v>
      </c>
      <c r="BJ334" s="24" t="s">
        <v>132</v>
      </c>
      <c r="BK334" s="226">
        <f>ROUND(L334*K334,3)</f>
        <v>0</v>
      </c>
      <c r="BL334" s="24" t="s">
        <v>158</v>
      </c>
      <c r="BM334" s="24" t="s">
        <v>421</v>
      </c>
    </row>
    <row r="335" s="10" customFormat="1" ht="25.5" customHeight="1">
      <c r="B335" s="227"/>
      <c r="C335" s="228"/>
      <c r="D335" s="228"/>
      <c r="E335" s="229" t="s">
        <v>20</v>
      </c>
      <c r="F335" s="230" t="s">
        <v>422</v>
      </c>
      <c r="G335" s="231"/>
      <c r="H335" s="231"/>
      <c r="I335" s="231"/>
      <c r="J335" s="228"/>
      <c r="K335" s="229" t="s">
        <v>20</v>
      </c>
      <c r="L335" s="228"/>
      <c r="M335" s="228"/>
      <c r="N335" s="228"/>
      <c r="O335" s="228"/>
      <c r="P335" s="228"/>
      <c r="Q335" s="228"/>
      <c r="R335" s="232"/>
      <c r="T335" s="233"/>
      <c r="U335" s="228"/>
      <c r="V335" s="228"/>
      <c r="W335" s="228"/>
      <c r="X335" s="228"/>
      <c r="Y335" s="228"/>
      <c r="Z335" s="228"/>
      <c r="AA335" s="234"/>
      <c r="AT335" s="235" t="s">
        <v>161</v>
      </c>
      <c r="AU335" s="235" t="s">
        <v>132</v>
      </c>
      <c r="AV335" s="10" t="s">
        <v>82</v>
      </c>
      <c r="AW335" s="10" t="s">
        <v>34</v>
      </c>
      <c r="AX335" s="10" t="s">
        <v>77</v>
      </c>
      <c r="AY335" s="235" t="s">
        <v>153</v>
      </c>
    </row>
    <row r="336" s="10" customFormat="1" ht="16.5" customHeight="1">
      <c r="B336" s="227"/>
      <c r="C336" s="228"/>
      <c r="D336" s="228"/>
      <c r="E336" s="229" t="s">
        <v>20</v>
      </c>
      <c r="F336" s="265" t="s">
        <v>423</v>
      </c>
      <c r="G336" s="228"/>
      <c r="H336" s="228"/>
      <c r="I336" s="228"/>
      <c r="J336" s="228"/>
      <c r="K336" s="229" t="s">
        <v>20</v>
      </c>
      <c r="L336" s="228"/>
      <c r="M336" s="228"/>
      <c r="N336" s="228"/>
      <c r="O336" s="228"/>
      <c r="P336" s="228"/>
      <c r="Q336" s="228"/>
      <c r="R336" s="232"/>
      <c r="T336" s="233"/>
      <c r="U336" s="228"/>
      <c r="V336" s="228"/>
      <c r="W336" s="228"/>
      <c r="X336" s="228"/>
      <c r="Y336" s="228"/>
      <c r="Z336" s="228"/>
      <c r="AA336" s="234"/>
      <c r="AT336" s="235" t="s">
        <v>161</v>
      </c>
      <c r="AU336" s="235" t="s">
        <v>132</v>
      </c>
      <c r="AV336" s="10" t="s">
        <v>82</v>
      </c>
      <c r="AW336" s="10" t="s">
        <v>34</v>
      </c>
      <c r="AX336" s="10" t="s">
        <v>77</v>
      </c>
      <c r="AY336" s="235" t="s">
        <v>153</v>
      </c>
    </row>
    <row r="337" s="11" customFormat="1" ht="16.5" customHeight="1">
      <c r="B337" s="236"/>
      <c r="C337" s="237"/>
      <c r="D337" s="237"/>
      <c r="E337" s="238" t="s">
        <v>20</v>
      </c>
      <c r="F337" s="239" t="s">
        <v>201</v>
      </c>
      <c r="G337" s="237"/>
      <c r="H337" s="237"/>
      <c r="I337" s="237"/>
      <c r="J337" s="237"/>
      <c r="K337" s="240">
        <v>8</v>
      </c>
      <c r="L337" s="237"/>
      <c r="M337" s="237"/>
      <c r="N337" s="237"/>
      <c r="O337" s="237"/>
      <c r="P337" s="237"/>
      <c r="Q337" s="237"/>
      <c r="R337" s="241"/>
      <c r="T337" s="242"/>
      <c r="U337" s="237"/>
      <c r="V337" s="237"/>
      <c r="W337" s="237"/>
      <c r="X337" s="237"/>
      <c r="Y337" s="237"/>
      <c r="Z337" s="237"/>
      <c r="AA337" s="243"/>
      <c r="AT337" s="244" t="s">
        <v>161</v>
      </c>
      <c r="AU337" s="244" t="s">
        <v>132</v>
      </c>
      <c r="AV337" s="11" t="s">
        <v>132</v>
      </c>
      <c r="AW337" s="11" t="s">
        <v>34</v>
      </c>
      <c r="AX337" s="11" t="s">
        <v>77</v>
      </c>
      <c r="AY337" s="244" t="s">
        <v>153</v>
      </c>
    </row>
    <row r="338" s="12" customFormat="1" ht="16.5" customHeight="1">
      <c r="B338" s="245"/>
      <c r="C338" s="246"/>
      <c r="D338" s="246"/>
      <c r="E338" s="247" t="s">
        <v>20</v>
      </c>
      <c r="F338" s="248" t="s">
        <v>163</v>
      </c>
      <c r="G338" s="246"/>
      <c r="H338" s="246"/>
      <c r="I338" s="246"/>
      <c r="J338" s="246"/>
      <c r="K338" s="249">
        <v>8</v>
      </c>
      <c r="L338" s="246"/>
      <c r="M338" s="246"/>
      <c r="N338" s="246"/>
      <c r="O338" s="246"/>
      <c r="P338" s="246"/>
      <c r="Q338" s="246"/>
      <c r="R338" s="250"/>
      <c r="T338" s="251"/>
      <c r="U338" s="246"/>
      <c r="V338" s="246"/>
      <c r="W338" s="246"/>
      <c r="X338" s="246"/>
      <c r="Y338" s="246"/>
      <c r="Z338" s="246"/>
      <c r="AA338" s="252"/>
      <c r="AT338" s="253" t="s">
        <v>161</v>
      </c>
      <c r="AU338" s="253" t="s">
        <v>132</v>
      </c>
      <c r="AV338" s="12" t="s">
        <v>158</v>
      </c>
      <c r="AW338" s="12" t="s">
        <v>34</v>
      </c>
      <c r="AX338" s="12" t="s">
        <v>82</v>
      </c>
      <c r="AY338" s="253" t="s">
        <v>153</v>
      </c>
    </row>
    <row r="339" s="1" customFormat="1" ht="25.5" customHeight="1">
      <c r="B339" s="48"/>
      <c r="C339" s="216" t="s">
        <v>424</v>
      </c>
      <c r="D339" s="216" t="s">
        <v>154</v>
      </c>
      <c r="E339" s="217" t="s">
        <v>425</v>
      </c>
      <c r="F339" s="218" t="s">
        <v>426</v>
      </c>
      <c r="G339" s="218"/>
      <c r="H339" s="218"/>
      <c r="I339" s="218"/>
      <c r="J339" s="219" t="s">
        <v>229</v>
      </c>
      <c r="K339" s="220">
        <v>13.720000000000001</v>
      </c>
      <c r="L339" s="221">
        <v>0</v>
      </c>
      <c r="M339" s="222"/>
      <c r="N339" s="220">
        <f>ROUND(L339*K339,3)</f>
        <v>0</v>
      </c>
      <c r="O339" s="220"/>
      <c r="P339" s="220"/>
      <c r="Q339" s="220"/>
      <c r="R339" s="50"/>
      <c r="T339" s="223" t="s">
        <v>20</v>
      </c>
      <c r="U339" s="58" t="s">
        <v>44</v>
      </c>
      <c r="V339" s="49"/>
      <c r="W339" s="224">
        <f>V339*K339</f>
        <v>0</v>
      </c>
      <c r="X339" s="224">
        <v>0</v>
      </c>
      <c r="Y339" s="224">
        <f>X339*K339</f>
        <v>0</v>
      </c>
      <c r="Z339" s="224">
        <v>0</v>
      </c>
      <c r="AA339" s="225">
        <f>Z339*K339</f>
        <v>0</v>
      </c>
      <c r="AR339" s="24" t="s">
        <v>158</v>
      </c>
      <c r="AT339" s="24" t="s">
        <v>154</v>
      </c>
      <c r="AU339" s="24" t="s">
        <v>132</v>
      </c>
      <c r="AY339" s="24" t="s">
        <v>153</v>
      </c>
      <c r="BE339" s="139">
        <f>IF(U339="základná",N339,0)</f>
        <v>0</v>
      </c>
      <c r="BF339" s="139">
        <f>IF(U339="znížená",N339,0)</f>
        <v>0</v>
      </c>
      <c r="BG339" s="139">
        <f>IF(U339="zákl. prenesená",N339,0)</f>
        <v>0</v>
      </c>
      <c r="BH339" s="139">
        <f>IF(U339="zníž. prenesená",N339,0)</f>
        <v>0</v>
      </c>
      <c r="BI339" s="139">
        <f>IF(U339="nulová",N339,0)</f>
        <v>0</v>
      </c>
      <c r="BJ339" s="24" t="s">
        <v>132</v>
      </c>
      <c r="BK339" s="226">
        <f>ROUND(L339*K339,3)</f>
        <v>0</v>
      </c>
      <c r="BL339" s="24" t="s">
        <v>158</v>
      </c>
      <c r="BM339" s="24" t="s">
        <v>427</v>
      </c>
    </row>
    <row r="340" s="9" customFormat="1" ht="29.88" customHeight="1">
      <c r="B340" s="202"/>
      <c r="C340" s="203"/>
      <c r="D340" s="213" t="s">
        <v>112</v>
      </c>
      <c r="E340" s="213"/>
      <c r="F340" s="213"/>
      <c r="G340" s="213"/>
      <c r="H340" s="213"/>
      <c r="I340" s="213"/>
      <c r="J340" s="213"/>
      <c r="K340" s="213"/>
      <c r="L340" s="213"/>
      <c r="M340" s="213"/>
      <c r="N340" s="254">
        <f>BK340</f>
        <v>0</v>
      </c>
      <c r="O340" s="255"/>
      <c r="P340" s="255"/>
      <c r="Q340" s="255"/>
      <c r="R340" s="206"/>
      <c r="T340" s="207"/>
      <c r="U340" s="203"/>
      <c r="V340" s="203"/>
      <c r="W340" s="208">
        <f>W341</f>
        <v>0</v>
      </c>
      <c r="X340" s="203"/>
      <c r="Y340" s="208">
        <f>Y341</f>
        <v>0</v>
      </c>
      <c r="Z340" s="203"/>
      <c r="AA340" s="209">
        <f>AA341</f>
        <v>0</v>
      </c>
      <c r="AR340" s="210" t="s">
        <v>82</v>
      </c>
      <c r="AT340" s="211" t="s">
        <v>76</v>
      </c>
      <c r="AU340" s="211" t="s">
        <v>82</v>
      </c>
      <c r="AY340" s="210" t="s">
        <v>153</v>
      </c>
      <c r="BK340" s="212">
        <f>BK341</f>
        <v>0</v>
      </c>
    </row>
    <row r="341" s="1" customFormat="1" ht="38.25" customHeight="1">
      <c r="B341" s="48"/>
      <c r="C341" s="216" t="s">
        <v>428</v>
      </c>
      <c r="D341" s="216" t="s">
        <v>154</v>
      </c>
      <c r="E341" s="217" t="s">
        <v>429</v>
      </c>
      <c r="F341" s="218" t="s">
        <v>430</v>
      </c>
      <c r="G341" s="218"/>
      <c r="H341" s="218"/>
      <c r="I341" s="218"/>
      <c r="J341" s="219" t="s">
        <v>229</v>
      </c>
      <c r="K341" s="220">
        <v>48.993000000000002</v>
      </c>
      <c r="L341" s="221">
        <v>0</v>
      </c>
      <c r="M341" s="222"/>
      <c r="N341" s="220">
        <f>ROUND(L341*K341,3)</f>
        <v>0</v>
      </c>
      <c r="O341" s="220"/>
      <c r="P341" s="220"/>
      <c r="Q341" s="220"/>
      <c r="R341" s="50"/>
      <c r="T341" s="223" t="s">
        <v>20</v>
      </c>
      <c r="U341" s="58" t="s">
        <v>44</v>
      </c>
      <c r="V341" s="49"/>
      <c r="W341" s="224">
        <f>V341*K341</f>
        <v>0</v>
      </c>
      <c r="X341" s="224">
        <v>0</v>
      </c>
      <c r="Y341" s="224">
        <f>X341*K341</f>
        <v>0</v>
      </c>
      <c r="Z341" s="224">
        <v>0</v>
      </c>
      <c r="AA341" s="225">
        <f>Z341*K341</f>
        <v>0</v>
      </c>
      <c r="AR341" s="24" t="s">
        <v>158</v>
      </c>
      <c r="AT341" s="24" t="s">
        <v>154</v>
      </c>
      <c r="AU341" s="24" t="s">
        <v>132</v>
      </c>
      <c r="AY341" s="24" t="s">
        <v>153</v>
      </c>
      <c r="BE341" s="139">
        <f>IF(U341="základná",N341,0)</f>
        <v>0</v>
      </c>
      <c r="BF341" s="139">
        <f>IF(U341="znížená",N341,0)</f>
        <v>0</v>
      </c>
      <c r="BG341" s="139">
        <f>IF(U341="zákl. prenesená",N341,0)</f>
        <v>0</v>
      </c>
      <c r="BH341" s="139">
        <f>IF(U341="zníž. prenesená",N341,0)</f>
        <v>0</v>
      </c>
      <c r="BI341" s="139">
        <f>IF(U341="nulová",N341,0)</f>
        <v>0</v>
      </c>
      <c r="BJ341" s="24" t="s">
        <v>132</v>
      </c>
      <c r="BK341" s="226">
        <f>ROUND(L341*K341,3)</f>
        <v>0</v>
      </c>
      <c r="BL341" s="24" t="s">
        <v>158</v>
      </c>
      <c r="BM341" s="24" t="s">
        <v>431</v>
      </c>
    </row>
    <row r="342" s="9" customFormat="1" ht="37.44" customHeight="1">
      <c r="B342" s="202"/>
      <c r="C342" s="203"/>
      <c r="D342" s="204" t="s">
        <v>113</v>
      </c>
      <c r="E342" s="204"/>
      <c r="F342" s="204"/>
      <c r="G342" s="204"/>
      <c r="H342" s="204"/>
      <c r="I342" s="204"/>
      <c r="J342" s="204"/>
      <c r="K342" s="204"/>
      <c r="L342" s="204"/>
      <c r="M342" s="204"/>
      <c r="N342" s="273">
        <f>BK342</f>
        <v>0</v>
      </c>
      <c r="O342" s="274"/>
      <c r="P342" s="274"/>
      <c r="Q342" s="274"/>
      <c r="R342" s="206"/>
      <c r="T342" s="207"/>
      <c r="U342" s="203"/>
      <c r="V342" s="203"/>
      <c r="W342" s="208">
        <f>W343+W353+W365+W396+W402+W431+W437+W461+W469</f>
        <v>0</v>
      </c>
      <c r="X342" s="203"/>
      <c r="Y342" s="208">
        <f>Y343+Y353+Y365+Y396+Y402+Y431+Y437+Y461+Y469</f>
        <v>4.0492418899999993</v>
      </c>
      <c r="Z342" s="203"/>
      <c r="AA342" s="209">
        <f>AA343+AA353+AA365+AA396+AA402+AA431+AA437+AA461+AA469</f>
        <v>0.33031880000000002</v>
      </c>
      <c r="AR342" s="210" t="s">
        <v>132</v>
      </c>
      <c r="AT342" s="211" t="s">
        <v>76</v>
      </c>
      <c r="AU342" s="211" t="s">
        <v>77</v>
      </c>
      <c r="AY342" s="210" t="s">
        <v>153</v>
      </c>
      <c r="BK342" s="212">
        <f>BK343+BK353+BK365+BK396+BK402+BK431+BK437+BK461+BK469</f>
        <v>0</v>
      </c>
    </row>
    <row r="343" s="9" customFormat="1" ht="19.92" customHeight="1">
      <c r="B343" s="202"/>
      <c r="C343" s="203"/>
      <c r="D343" s="213" t="s">
        <v>114</v>
      </c>
      <c r="E343" s="213"/>
      <c r="F343" s="213"/>
      <c r="G343" s="213"/>
      <c r="H343" s="213"/>
      <c r="I343" s="213"/>
      <c r="J343" s="213"/>
      <c r="K343" s="213"/>
      <c r="L343" s="213"/>
      <c r="M343" s="213"/>
      <c r="N343" s="214">
        <f>BK343</f>
        <v>0</v>
      </c>
      <c r="O343" s="215"/>
      <c r="P343" s="215"/>
      <c r="Q343" s="215"/>
      <c r="R343" s="206"/>
      <c r="T343" s="207"/>
      <c r="U343" s="203"/>
      <c r="V343" s="203"/>
      <c r="W343" s="208">
        <f>SUM(W344:W352)</f>
        <v>0</v>
      </c>
      <c r="X343" s="203"/>
      <c r="Y343" s="208">
        <f>SUM(Y344:Y352)</f>
        <v>0.0088085999999999998</v>
      </c>
      <c r="Z343" s="203"/>
      <c r="AA343" s="209">
        <f>SUM(AA344:AA352)</f>
        <v>0</v>
      </c>
      <c r="AR343" s="210" t="s">
        <v>132</v>
      </c>
      <c r="AT343" s="211" t="s">
        <v>76</v>
      </c>
      <c r="AU343" s="211" t="s">
        <v>82</v>
      </c>
      <c r="AY343" s="210" t="s">
        <v>153</v>
      </c>
      <c r="BK343" s="212">
        <f>SUM(BK344:BK352)</f>
        <v>0</v>
      </c>
    </row>
    <row r="344" s="1" customFormat="1" ht="25.5" customHeight="1">
      <c r="B344" s="48"/>
      <c r="C344" s="216" t="s">
        <v>432</v>
      </c>
      <c r="D344" s="216" t="s">
        <v>154</v>
      </c>
      <c r="E344" s="217" t="s">
        <v>433</v>
      </c>
      <c r="F344" s="218" t="s">
        <v>434</v>
      </c>
      <c r="G344" s="218"/>
      <c r="H344" s="218"/>
      <c r="I344" s="218"/>
      <c r="J344" s="219" t="s">
        <v>157</v>
      </c>
      <c r="K344" s="220">
        <v>24.850000000000001</v>
      </c>
      <c r="L344" s="221">
        <v>0</v>
      </c>
      <c r="M344" s="222"/>
      <c r="N344" s="220">
        <f>ROUND(L344*K344,3)</f>
        <v>0</v>
      </c>
      <c r="O344" s="220"/>
      <c r="P344" s="220"/>
      <c r="Q344" s="220"/>
      <c r="R344" s="50"/>
      <c r="T344" s="223" t="s">
        <v>20</v>
      </c>
      <c r="U344" s="58" t="s">
        <v>44</v>
      </c>
      <c r="V344" s="49"/>
      <c r="W344" s="224">
        <f>V344*K344</f>
        <v>0</v>
      </c>
      <c r="X344" s="224">
        <v>0.00029999999999999997</v>
      </c>
      <c r="Y344" s="224">
        <f>X344*K344</f>
        <v>0.0074549999999999998</v>
      </c>
      <c r="Z344" s="224">
        <v>0</v>
      </c>
      <c r="AA344" s="225">
        <f>Z344*K344</f>
        <v>0</v>
      </c>
      <c r="AR344" s="24" t="s">
        <v>244</v>
      </c>
      <c r="AT344" s="24" t="s">
        <v>154</v>
      </c>
      <c r="AU344" s="24" t="s">
        <v>132</v>
      </c>
      <c r="AY344" s="24" t="s">
        <v>153</v>
      </c>
      <c r="BE344" s="139">
        <f>IF(U344="základná",N344,0)</f>
        <v>0</v>
      </c>
      <c r="BF344" s="139">
        <f>IF(U344="znížená",N344,0)</f>
        <v>0</v>
      </c>
      <c r="BG344" s="139">
        <f>IF(U344="zákl. prenesená",N344,0)</f>
        <v>0</v>
      </c>
      <c r="BH344" s="139">
        <f>IF(U344="zníž. prenesená",N344,0)</f>
        <v>0</v>
      </c>
      <c r="BI344" s="139">
        <f>IF(U344="nulová",N344,0)</f>
        <v>0</v>
      </c>
      <c r="BJ344" s="24" t="s">
        <v>132</v>
      </c>
      <c r="BK344" s="226">
        <f>ROUND(L344*K344,3)</f>
        <v>0</v>
      </c>
      <c r="BL344" s="24" t="s">
        <v>244</v>
      </c>
      <c r="BM344" s="24" t="s">
        <v>435</v>
      </c>
    </row>
    <row r="345" s="10" customFormat="1" ht="16.5" customHeight="1">
      <c r="B345" s="227"/>
      <c r="C345" s="228"/>
      <c r="D345" s="228"/>
      <c r="E345" s="229" t="s">
        <v>20</v>
      </c>
      <c r="F345" s="230" t="s">
        <v>436</v>
      </c>
      <c r="G345" s="231"/>
      <c r="H345" s="231"/>
      <c r="I345" s="231"/>
      <c r="J345" s="228"/>
      <c r="K345" s="229" t="s">
        <v>20</v>
      </c>
      <c r="L345" s="228"/>
      <c r="M345" s="228"/>
      <c r="N345" s="228"/>
      <c r="O345" s="228"/>
      <c r="P345" s="228"/>
      <c r="Q345" s="228"/>
      <c r="R345" s="232"/>
      <c r="T345" s="233"/>
      <c r="U345" s="228"/>
      <c r="V345" s="228"/>
      <c r="W345" s="228"/>
      <c r="X345" s="228"/>
      <c r="Y345" s="228"/>
      <c r="Z345" s="228"/>
      <c r="AA345" s="234"/>
      <c r="AT345" s="235" t="s">
        <v>161</v>
      </c>
      <c r="AU345" s="235" t="s">
        <v>132</v>
      </c>
      <c r="AV345" s="10" t="s">
        <v>82</v>
      </c>
      <c r="AW345" s="10" t="s">
        <v>34</v>
      </c>
      <c r="AX345" s="10" t="s">
        <v>77</v>
      </c>
      <c r="AY345" s="235" t="s">
        <v>153</v>
      </c>
    </row>
    <row r="346" s="11" customFormat="1" ht="16.5" customHeight="1">
      <c r="B346" s="236"/>
      <c r="C346" s="237"/>
      <c r="D346" s="237"/>
      <c r="E346" s="238" t="s">
        <v>20</v>
      </c>
      <c r="F346" s="239" t="s">
        <v>310</v>
      </c>
      <c r="G346" s="237"/>
      <c r="H346" s="237"/>
      <c r="I346" s="237"/>
      <c r="J346" s="237"/>
      <c r="K346" s="240">
        <v>24.850000000000001</v>
      </c>
      <c r="L346" s="237"/>
      <c r="M346" s="237"/>
      <c r="N346" s="237"/>
      <c r="O346" s="237"/>
      <c r="P346" s="237"/>
      <c r="Q346" s="237"/>
      <c r="R346" s="241"/>
      <c r="T346" s="242"/>
      <c r="U346" s="237"/>
      <c r="V346" s="237"/>
      <c r="W346" s="237"/>
      <c r="X346" s="237"/>
      <c r="Y346" s="237"/>
      <c r="Z346" s="237"/>
      <c r="AA346" s="243"/>
      <c r="AT346" s="244" t="s">
        <v>161</v>
      </c>
      <c r="AU346" s="244" t="s">
        <v>132</v>
      </c>
      <c r="AV346" s="11" t="s">
        <v>132</v>
      </c>
      <c r="AW346" s="11" t="s">
        <v>34</v>
      </c>
      <c r="AX346" s="11" t="s">
        <v>77</v>
      </c>
      <c r="AY346" s="244" t="s">
        <v>153</v>
      </c>
    </row>
    <row r="347" s="12" customFormat="1" ht="16.5" customHeight="1">
      <c r="B347" s="245"/>
      <c r="C347" s="246"/>
      <c r="D347" s="246"/>
      <c r="E347" s="247" t="s">
        <v>20</v>
      </c>
      <c r="F347" s="248" t="s">
        <v>163</v>
      </c>
      <c r="G347" s="246"/>
      <c r="H347" s="246"/>
      <c r="I347" s="246"/>
      <c r="J347" s="246"/>
      <c r="K347" s="249">
        <v>24.850000000000001</v>
      </c>
      <c r="L347" s="246"/>
      <c r="M347" s="246"/>
      <c r="N347" s="246"/>
      <c r="O347" s="246"/>
      <c r="P347" s="246"/>
      <c r="Q347" s="246"/>
      <c r="R347" s="250"/>
      <c r="T347" s="251"/>
      <c r="U347" s="246"/>
      <c r="V347" s="246"/>
      <c r="W347" s="246"/>
      <c r="X347" s="246"/>
      <c r="Y347" s="246"/>
      <c r="Z347" s="246"/>
      <c r="AA347" s="252"/>
      <c r="AT347" s="253" t="s">
        <v>161</v>
      </c>
      <c r="AU347" s="253" t="s">
        <v>132</v>
      </c>
      <c r="AV347" s="12" t="s">
        <v>158</v>
      </c>
      <c r="AW347" s="12" t="s">
        <v>34</v>
      </c>
      <c r="AX347" s="12" t="s">
        <v>82</v>
      </c>
      <c r="AY347" s="253" t="s">
        <v>153</v>
      </c>
    </row>
    <row r="348" s="1" customFormat="1" ht="25.5" customHeight="1">
      <c r="B348" s="48"/>
      <c r="C348" s="216" t="s">
        <v>437</v>
      </c>
      <c r="D348" s="216" t="s">
        <v>154</v>
      </c>
      <c r="E348" s="217" t="s">
        <v>438</v>
      </c>
      <c r="F348" s="218" t="s">
        <v>439</v>
      </c>
      <c r="G348" s="218"/>
      <c r="H348" s="218"/>
      <c r="I348" s="218"/>
      <c r="J348" s="219" t="s">
        <v>157</v>
      </c>
      <c r="K348" s="220">
        <v>4.2300000000000004</v>
      </c>
      <c r="L348" s="221">
        <v>0</v>
      </c>
      <c r="M348" s="222"/>
      <c r="N348" s="220">
        <f>ROUND(L348*K348,3)</f>
        <v>0</v>
      </c>
      <c r="O348" s="220"/>
      <c r="P348" s="220"/>
      <c r="Q348" s="220"/>
      <c r="R348" s="50"/>
      <c r="T348" s="223" t="s">
        <v>20</v>
      </c>
      <c r="U348" s="58" t="s">
        <v>44</v>
      </c>
      <c r="V348" s="49"/>
      <c r="W348" s="224">
        <f>V348*K348</f>
        <v>0</v>
      </c>
      <c r="X348" s="224">
        <v>0.00032000000000000003</v>
      </c>
      <c r="Y348" s="224">
        <f>X348*K348</f>
        <v>0.0013536000000000002</v>
      </c>
      <c r="Z348" s="224">
        <v>0</v>
      </c>
      <c r="AA348" s="225">
        <f>Z348*K348</f>
        <v>0</v>
      </c>
      <c r="AR348" s="24" t="s">
        <v>244</v>
      </c>
      <c r="AT348" s="24" t="s">
        <v>154</v>
      </c>
      <c r="AU348" s="24" t="s">
        <v>132</v>
      </c>
      <c r="AY348" s="24" t="s">
        <v>153</v>
      </c>
      <c r="BE348" s="139">
        <f>IF(U348="základná",N348,0)</f>
        <v>0</v>
      </c>
      <c r="BF348" s="139">
        <f>IF(U348="znížená",N348,0)</f>
        <v>0</v>
      </c>
      <c r="BG348" s="139">
        <f>IF(U348="zákl. prenesená",N348,0)</f>
        <v>0</v>
      </c>
      <c r="BH348" s="139">
        <f>IF(U348="zníž. prenesená",N348,0)</f>
        <v>0</v>
      </c>
      <c r="BI348" s="139">
        <f>IF(U348="nulová",N348,0)</f>
        <v>0</v>
      </c>
      <c r="BJ348" s="24" t="s">
        <v>132</v>
      </c>
      <c r="BK348" s="226">
        <f>ROUND(L348*K348,3)</f>
        <v>0</v>
      </c>
      <c r="BL348" s="24" t="s">
        <v>244</v>
      </c>
      <c r="BM348" s="24" t="s">
        <v>440</v>
      </c>
    </row>
    <row r="349" s="10" customFormat="1" ht="16.5" customHeight="1">
      <c r="B349" s="227"/>
      <c r="C349" s="228"/>
      <c r="D349" s="228"/>
      <c r="E349" s="229" t="s">
        <v>20</v>
      </c>
      <c r="F349" s="230" t="s">
        <v>436</v>
      </c>
      <c r="G349" s="231"/>
      <c r="H349" s="231"/>
      <c r="I349" s="231"/>
      <c r="J349" s="228"/>
      <c r="K349" s="229" t="s">
        <v>20</v>
      </c>
      <c r="L349" s="228"/>
      <c r="M349" s="228"/>
      <c r="N349" s="228"/>
      <c r="O349" s="228"/>
      <c r="P349" s="228"/>
      <c r="Q349" s="228"/>
      <c r="R349" s="232"/>
      <c r="T349" s="233"/>
      <c r="U349" s="228"/>
      <c r="V349" s="228"/>
      <c r="W349" s="228"/>
      <c r="X349" s="228"/>
      <c r="Y349" s="228"/>
      <c r="Z349" s="228"/>
      <c r="AA349" s="234"/>
      <c r="AT349" s="235" t="s">
        <v>161</v>
      </c>
      <c r="AU349" s="235" t="s">
        <v>132</v>
      </c>
      <c r="AV349" s="10" t="s">
        <v>82</v>
      </c>
      <c r="AW349" s="10" t="s">
        <v>34</v>
      </c>
      <c r="AX349" s="10" t="s">
        <v>77</v>
      </c>
      <c r="AY349" s="235" t="s">
        <v>153</v>
      </c>
    </row>
    <row r="350" s="11" customFormat="1" ht="16.5" customHeight="1">
      <c r="B350" s="236"/>
      <c r="C350" s="237"/>
      <c r="D350" s="237"/>
      <c r="E350" s="238" t="s">
        <v>20</v>
      </c>
      <c r="F350" s="239" t="s">
        <v>441</v>
      </c>
      <c r="G350" s="237"/>
      <c r="H350" s="237"/>
      <c r="I350" s="237"/>
      <c r="J350" s="237"/>
      <c r="K350" s="240">
        <v>4.2300000000000004</v>
      </c>
      <c r="L350" s="237"/>
      <c r="M350" s="237"/>
      <c r="N350" s="237"/>
      <c r="O350" s="237"/>
      <c r="P350" s="237"/>
      <c r="Q350" s="237"/>
      <c r="R350" s="241"/>
      <c r="T350" s="242"/>
      <c r="U350" s="237"/>
      <c r="V350" s="237"/>
      <c r="W350" s="237"/>
      <c r="X350" s="237"/>
      <c r="Y350" s="237"/>
      <c r="Z350" s="237"/>
      <c r="AA350" s="243"/>
      <c r="AT350" s="244" t="s">
        <v>161</v>
      </c>
      <c r="AU350" s="244" t="s">
        <v>132</v>
      </c>
      <c r="AV350" s="11" t="s">
        <v>132</v>
      </c>
      <c r="AW350" s="11" t="s">
        <v>34</v>
      </c>
      <c r="AX350" s="11" t="s">
        <v>77</v>
      </c>
      <c r="AY350" s="244" t="s">
        <v>153</v>
      </c>
    </row>
    <row r="351" s="12" customFormat="1" ht="16.5" customHeight="1">
      <c r="B351" s="245"/>
      <c r="C351" s="246"/>
      <c r="D351" s="246"/>
      <c r="E351" s="247" t="s">
        <v>20</v>
      </c>
      <c r="F351" s="248" t="s">
        <v>163</v>
      </c>
      <c r="G351" s="246"/>
      <c r="H351" s="246"/>
      <c r="I351" s="246"/>
      <c r="J351" s="246"/>
      <c r="K351" s="249">
        <v>4.2300000000000004</v>
      </c>
      <c r="L351" s="246"/>
      <c r="M351" s="246"/>
      <c r="N351" s="246"/>
      <c r="O351" s="246"/>
      <c r="P351" s="246"/>
      <c r="Q351" s="246"/>
      <c r="R351" s="250"/>
      <c r="T351" s="251"/>
      <c r="U351" s="246"/>
      <c r="V351" s="246"/>
      <c r="W351" s="246"/>
      <c r="X351" s="246"/>
      <c r="Y351" s="246"/>
      <c r="Z351" s="246"/>
      <c r="AA351" s="252"/>
      <c r="AT351" s="253" t="s">
        <v>161</v>
      </c>
      <c r="AU351" s="253" t="s">
        <v>132</v>
      </c>
      <c r="AV351" s="12" t="s">
        <v>158</v>
      </c>
      <c r="AW351" s="12" t="s">
        <v>34</v>
      </c>
      <c r="AX351" s="12" t="s">
        <v>82</v>
      </c>
      <c r="AY351" s="253" t="s">
        <v>153</v>
      </c>
    </row>
    <row r="352" s="1" customFormat="1" ht="25.5" customHeight="1">
      <c r="B352" s="48"/>
      <c r="C352" s="216" t="s">
        <v>442</v>
      </c>
      <c r="D352" s="216" t="s">
        <v>154</v>
      </c>
      <c r="E352" s="217" t="s">
        <v>443</v>
      </c>
      <c r="F352" s="218" t="s">
        <v>444</v>
      </c>
      <c r="G352" s="218"/>
      <c r="H352" s="218"/>
      <c r="I352" s="218"/>
      <c r="J352" s="219" t="s">
        <v>229</v>
      </c>
      <c r="K352" s="220">
        <v>0.0089999999999999993</v>
      </c>
      <c r="L352" s="221">
        <v>0</v>
      </c>
      <c r="M352" s="222"/>
      <c r="N352" s="220">
        <f>ROUND(L352*K352,3)</f>
        <v>0</v>
      </c>
      <c r="O352" s="220"/>
      <c r="P352" s="220"/>
      <c r="Q352" s="220"/>
      <c r="R352" s="50"/>
      <c r="T352" s="223" t="s">
        <v>20</v>
      </c>
      <c r="U352" s="58" t="s">
        <v>44</v>
      </c>
      <c r="V352" s="49"/>
      <c r="W352" s="224">
        <f>V352*K352</f>
        <v>0</v>
      </c>
      <c r="X352" s="224">
        <v>0</v>
      </c>
      <c r="Y352" s="224">
        <f>X352*K352</f>
        <v>0</v>
      </c>
      <c r="Z352" s="224">
        <v>0</v>
      </c>
      <c r="AA352" s="225">
        <f>Z352*K352</f>
        <v>0</v>
      </c>
      <c r="AR352" s="24" t="s">
        <v>244</v>
      </c>
      <c r="AT352" s="24" t="s">
        <v>154</v>
      </c>
      <c r="AU352" s="24" t="s">
        <v>132</v>
      </c>
      <c r="AY352" s="24" t="s">
        <v>153</v>
      </c>
      <c r="BE352" s="139">
        <f>IF(U352="základná",N352,0)</f>
        <v>0</v>
      </c>
      <c r="BF352" s="139">
        <f>IF(U352="znížená",N352,0)</f>
        <v>0</v>
      </c>
      <c r="BG352" s="139">
        <f>IF(U352="zákl. prenesená",N352,0)</f>
        <v>0</v>
      </c>
      <c r="BH352" s="139">
        <f>IF(U352="zníž. prenesená",N352,0)</f>
        <v>0</v>
      </c>
      <c r="BI352" s="139">
        <f>IF(U352="nulová",N352,0)</f>
        <v>0</v>
      </c>
      <c r="BJ352" s="24" t="s">
        <v>132</v>
      </c>
      <c r="BK352" s="226">
        <f>ROUND(L352*K352,3)</f>
        <v>0</v>
      </c>
      <c r="BL352" s="24" t="s">
        <v>244</v>
      </c>
      <c r="BM352" s="24" t="s">
        <v>445</v>
      </c>
    </row>
    <row r="353" s="9" customFormat="1" ht="29.88" customHeight="1">
      <c r="B353" s="202"/>
      <c r="C353" s="203"/>
      <c r="D353" s="213" t="s">
        <v>115</v>
      </c>
      <c r="E353" s="213"/>
      <c r="F353" s="213"/>
      <c r="G353" s="213"/>
      <c r="H353" s="213"/>
      <c r="I353" s="213"/>
      <c r="J353" s="213"/>
      <c r="K353" s="213"/>
      <c r="L353" s="213"/>
      <c r="M353" s="213"/>
      <c r="N353" s="254">
        <f>BK353</f>
        <v>0</v>
      </c>
      <c r="O353" s="255"/>
      <c r="P353" s="255"/>
      <c r="Q353" s="255"/>
      <c r="R353" s="206"/>
      <c r="T353" s="207"/>
      <c r="U353" s="203"/>
      <c r="V353" s="203"/>
      <c r="W353" s="208">
        <f>SUM(W354:W364)</f>
        <v>0</v>
      </c>
      <c r="X353" s="203"/>
      <c r="Y353" s="208">
        <f>SUM(Y354:Y364)</f>
        <v>0.79998192000000001</v>
      </c>
      <c r="Z353" s="203"/>
      <c r="AA353" s="209">
        <f>SUM(AA354:AA364)</f>
        <v>0</v>
      </c>
      <c r="AR353" s="210" t="s">
        <v>132</v>
      </c>
      <c r="AT353" s="211" t="s">
        <v>76</v>
      </c>
      <c r="AU353" s="211" t="s">
        <v>82</v>
      </c>
      <c r="AY353" s="210" t="s">
        <v>153</v>
      </c>
      <c r="BK353" s="212">
        <f>SUM(BK354:BK364)</f>
        <v>0</v>
      </c>
    </row>
    <row r="354" s="1" customFormat="1" ht="25.5" customHeight="1">
      <c r="B354" s="48"/>
      <c r="C354" s="216" t="s">
        <v>446</v>
      </c>
      <c r="D354" s="216" t="s">
        <v>154</v>
      </c>
      <c r="E354" s="217" t="s">
        <v>447</v>
      </c>
      <c r="F354" s="218" t="s">
        <v>448</v>
      </c>
      <c r="G354" s="218"/>
      <c r="H354" s="218"/>
      <c r="I354" s="218"/>
      <c r="J354" s="219" t="s">
        <v>157</v>
      </c>
      <c r="K354" s="220">
        <v>14.460000000000001</v>
      </c>
      <c r="L354" s="221">
        <v>0</v>
      </c>
      <c r="M354" s="222"/>
      <c r="N354" s="220">
        <f>ROUND(L354*K354,3)</f>
        <v>0</v>
      </c>
      <c r="O354" s="220"/>
      <c r="P354" s="220"/>
      <c r="Q354" s="220"/>
      <c r="R354" s="50"/>
      <c r="T354" s="223" t="s">
        <v>20</v>
      </c>
      <c r="U354" s="58" t="s">
        <v>44</v>
      </c>
      <c r="V354" s="49"/>
      <c r="W354" s="224">
        <f>V354*K354</f>
        <v>0</v>
      </c>
      <c r="X354" s="224">
        <v>0.0025000000000000001</v>
      </c>
      <c r="Y354" s="224">
        <f>X354*K354</f>
        <v>0.036150000000000002</v>
      </c>
      <c r="Z354" s="224">
        <v>0</v>
      </c>
      <c r="AA354" s="225">
        <f>Z354*K354</f>
        <v>0</v>
      </c>
      <c r="AR354" s="24" t="s">
        <v>244</v>
      </c>
      <c r="AT354" s="24" t="s">
        <v>154</v>
      </c>
      <c r="AU354" s="24" t="s">
        <v>132</v>
      </c>
      <c r="AY354" s="24" t="s">
        <v>153</v>
      </c>
      <c r="BE354" s="139">
        <f>IF(U354="základná",N354,0)</f>
        <v>0</v>
      </c>
      <c r="BF354" s="139">
        <f>IF(U354="znížená",N354,0)</f>
        <v>0</v>
      </c>
      <c r="BG354" s="139">
        <f>IF(U354="zákl. prenesená",N354,0)</f>
        <v>0</v>
      </c>
      <c r="BH354" s="139">
        <f>IF(U354="zníž. prenesená",N354,0)</f>
        <v>0</v>
      </c>
      <c r="BI354" s="139">
        <f>IF(U354="nulová",N354,0)</f>
        <v>0</v>
      </c>
      <c r="BJ354" s="24" t="s">
        <v>132</v>
      </c>
      <c r="BK354" s="226">
        <f>ROUND(L354*K354,3)</f>
        <v>0</v>
      </c>
      <c r="BL354" s="24" t="s">
        <v>244</v>
      </c>
      <c r="BM354" s="24" t="s">
        <v>449</v>
      </c>
    </row>
    <row r="355" s="10" customFormat="1" ht="16.5" customHeight="1">
      <c r="B355" s="227"/>
      <c r="C355" s="228"/>
      <c r="D355" s="228"/>
      <c r="E355" s="229" t="s">
        <v>20</v>
      </c>
      <c r="F355" s="230" t="s">
        <v>450</v>
      </c>
      <c r="G355" s="231"/>
      <c r="H355" s="231"/>
      <c r="I355" s="231"/>
      <c r="J355" s="228"/>
      <c r="K355" s="229" t="s">
        <v>20</v>
      </c>
      <c r="L355" s="228"/>
      <c r="M355" s="228"/>
      <c r="N355" s="228"/>
      <c r="O355" s="228"/>
      <c r="P355" s="228"/>
      <c r="Q355" s="228"/>
      <c r="R355" s="232"/>
      <c r="T355" s="233"/>
      <c r="U355" s="228"/>
      <c r="V355" s="228"/>
      <c r="W355" s="228"/>
      <c r="X355" s="228"/>
      <c r="Y355" s="228"/>
      <c r="Z355" s="228"/>
      <c r="AA355" s="234"/>
      <c r="AT355" s="235" t="s">
        <v>161</v>
      </c>
      <c r="AU355" s="235" t="s">
        <v>132</v>
      </c>
      <c r="AV355" s="10" t="s">
        <v>82</v>
      </c>
      <c r="AW355" s="10" t="s">
        <v>34</v>
      </c>
      <c r="AX355" s="10" t="s">
        <v>77</v>
      </c>
      <c r="AY355" s="235" t="s">
        <v>153</v>
      </c>
    </row>
    <row r="356" s="11" customFormat="1" ht="16.5" customHeight="1">
      <c r="B356" s="236"/>
      <c r="C356" s="237"/>
      <c r="D356" s="237"/>
      <c r="E356" s="238" t="s">
        <v>20</v>
      </c>
      <c r="F356" s="239" t="s">
        <v>451</v>
      </c>
      <c r="G356" s="237"/>
      <c r="H356" s="237"/>
      <c r="I356" s="237"/>
      <c r="J356" s="237"/>
      <c r="K356" s="240">
        <v>14.460000000000001</v>
      </c>
      <c r="L356" s="237"/>
      <c r="M356" s="237"/>
      <c r="N356" s="237"/>
      <c r="O356" s="237"/>
      <c r="P356" s="237"/>
      <c r="Q356" s="237"/>
      <c r="R356" s="241"/>
      <c r="T356" s="242"/>
      <c r="U356" s="237"/>
      <c r="V356" s="237"/>
      <c r="W356" s="237"/>
      <c r="X356" s="237"/>
      <c r="Y356" s="237"/>
      <c r="Z356" s="237"/>
      <c r="AA356" s="243"/>
      <c r="AT356" s="244" t="s">
        <v>161</v>
      </c>
      <c r="AU356" s="244" t="s">
        <v>132</v>
      </c>
      <c r="AV356" s="11" t="s">
        <v>132</v>
      </c>
      <c r="AW356" s="11" t="s">
        <v>34</v>
      </c>
      <c r="AX356" s="11" t="s">
        <v>77</v>
      </c>
      <c r="AY356" s="244" t="s">
        <v>153</v>
      </c>
    </row>
    <row r="357" s="12" customFormat="1" ht="16.5" customHeight="1">
      <c r="B357" s="245"/>
      <c r="C357" s="246"/>
      <c r="D357" s="246"/>
      <c r="E357" s="247" t="s">
        <v>20</v>
      </c>
      <c r="F357" s="248" t="s">
        <v>163</v>
      </c>
      <c r="G357" s="246"/>
      <c r="H357" s="246"/>
      <c r="I357" s="246"/>
      <c r="J357" s="246"/>
      <c r="K357" s="249">
        <v>14.460000000000001</v>
      </c>
      <c r="L357" s="246"/>
      <c r="M357" s="246"/>
      <c r="N357" s="246"/>
      <c r="O357" s="246"/>
      <c r="P357" s="246"/>
      <c r="Q357" s="246"/>
      <c r="R357" s="250"/>
      <c r="T357" s="251"/>
      <c r="U357" s="246"/>
      <c r="V357" s="246"/>
      <c r="W357" s="246"/>
      <c r="X357" s="246"/>
      <c r="Y357" s="246"/>
      <c r="Z357" s="246"/>
      <c r="AA357" s="252"/>
      <c r="AT357" s="253" t="s">
        <v>161</v>
      </c>
      <c r="AU357" s="253" t="s">
        <v>132</v>
      </c>
      <c r="AV357" s="12" t="s">
        <v>158</v>
      </c>
      <c r="AW357" s="12" t="s">
        <v>34</v>
      </c>
      <c r="AX357" s="12" t="s">
        <v>82</v>
      </c>
      <c r="AY357" s="253" t="s">
        <v>153</v>
      </c>
    </row>
    <row r="358" s="1" customFormat="1" ht="25.5" customHeight="1">
      <c r="B358" s="48"/>
      <c r="C358" s="266" t="s">
        <v>452</v>
      </c>
      <c r="D358" s="266" t="s">
        <v>240</v>
      </c>
      <c r="E358" s="267" t="s">
        <v>453</v>
      </c>
      <c r="F358" s="268" t="s">
        <v>454</v>
      </c>
      <c r="G358" s="268"/>
      <c r="H358" s="268"/>
      <c r="I358" s="268"/>
      <c r="J358" s="269" t="s">
        <v>157</v>
      </c>
      <c r="K358" s="270">
        <v>14.749000000000001</v>
      </c>
      <c r="L358" s="271">
        <v>0</v>
      </c>
      <c r="M358" s="272"/>
      <c r="N358" s="270">
        <f>ROUND(L358*K358,3)</f>
        <v>0</v>
      </c>
      <c r="O358" s="220"/>
      <c r="P358" s="220"/>
      <c r="Q358" s="220"/>
      <c r="R358" s="50"/>
      <c r="T358" s="223" t="s">
        <v>20</v>
      </c>
      <c r="U358" s="58" t="s">
        <v>44</v>
      </c>
      <c r="V358" s="49"/>
      <c r="W358" s="224">
        <f>V358*K358</f>
        <v>0</v>
      </c>
      <c r="X358" s="224">
        <v>0.001</v>
      </c>
      <c r="Y358" s="224">
        <f>X358*K358</f>
        <v>0.014749000000000002</v>
      </c>
      <c r="Z358" s="224">
        <v>0</v>
      </c>
      <c r="AA358" s="225">
        <f>Z358*K358</f>
        <v>0</v>
      </c>
      <c r="AR358" s="24" t="s">
        <v>342</v>
      </c>
      <c r="AT358" s="24" t="s">
        <v>240</v>
      </c>
      <c r="AU358" s="24" t="s">
        <v>132</v>
      </c>
      <c r="AY358" s="24" t="s">
        <v>153</v>
      </c>
      <c r="BE358" s="139">
        <f>IF(U358="základná",N358,0)</f>
        <v>0</v>
      </c>
      <c r="BF358" s="139">
        <f>IF(U358="znížená",N358,0)</f>
        <v>0</v>
      </c>
      <c r="BG358" s="139">
        <f>IF(U358="zákl. prenesená",N358,0)</f>
        <v>0</v>
      </c>
      <c r="BH358" s="139">
        <f>IF(U358="zníž. prenesená",N358,0)</f>
        <v>0</v>
      </c>
      <c r="BI358" s="139">
        <f>IF(U358="nulová",N358,0)</f>
        <v>0</v>
      </c>
      <c r="BJ358" s="24" t="s">
        <v>132</v>
      </c>
      <c r="BK358" s="226">
        <f>ROUND(L358*K358,3)</f>
        <v>0</v>
      </c>
      <c r="BL358" s="24" t="s">
        <v>244</v>
      </c>
      <c r="BM358" s="24" t="s">
        <v>455</v>
      </c>
    </row>
    <row r="359" s="1" customFormat="1" ht="51" customHeight="1">
      <c r="B359" s="48"/>
      <c r="C359" s="216" t="s">
        <v>456</v>
      </c>
      <c r="D359" s="216" t="s">
        <v>154</v>
      </c>
      <c r="E359" s="217" t="s">
        <v>457</v>
      </c>
      <c r="F359" s="218" t="s">
        <v>458</v>
      </c>
      <c r="G359" s="218"/>
      <c r="H359" s="218"/>
      <c r="I359" s="218"/>
      <c r="J359" s="219" t="s">
        <v>157</v>
      </c>
      <c r="K359" s="220">
        <v>45.82</v>
      </c>
      <c r="L359" s="221">
        <v>0</v>
      </c>
      <c r="M359" s="222"/>
      <c r="N359" s="220">
        <f>ROUND(L359*K359,3)</f>
        <v>0</v>
      </c>
      <c r="O359" s="220"/>
      <c r="P359" s="220"/>
      <c r="Q359" s="220"/>
      <c r="R359" s="50"/>
      <c r="T359" s="223" t="s">
        <v>20</v>
      </c>
      <c r="U359" s="58" t="s">
        <v>44</v>
      </c>
      <c r="V359" s="49"/>
      <c r="W359" s="224">
        <f>V359*K359</f>
        <v>0</v>
      </c>
      <c r="X359" s="224">
        <v>0.01439</v>
      </c>
      <c r="Y359" s="224">
        <f>X359*K359</f>
        <v>0.65934979999999999</v>
      </c>
      <c r="Z359" s="224">
        <v>0</v>
      </c>
      <c r="AA359" s="225">
        <f>Z359*K359</f>
        <v>0</v>
      </c>
      <c r="AR359" s="24" t="s">
        <v>244</v>
      </c>
      <c r="AT359" s="24" t="s">
        <v>154</v>
      </c>
      <c r="AU359" s="24" t="s">
        <v>132</v>
      </c>
      <c r="AY359" s="24" t="s">
        <v>153</v>
      </c>
      <c r="BE359" s="139">
        <f>IF(U359="základná",N359,0)</f>
        <v>0</v>
      </c>
      <c r="BF359" s="139">
        <f>IF(U359="znížená",N359,0)</f>
        <v>0</v>
      </c>
      <c r="BG359" s="139">
        <f>IF(U359="zákl. prenesená",N359,0)</f>
        <v>0</v>
      </c>
      <c r="BH359" s="139">
        <f>IF(U359="zníž. prenesená",N359,0)</f>
        <v>0</v>
      </c>
      <c r="BI359" s="139">
        <f>IF(U359="nulová",N359,0)</f>
        <v>0</v>
      </c>
      <c r="BJ359" s="24" t="s">
        <v>132</v>
      </c>
      <c r="BK359" s="226">
        <f>ROUND(L359*K359,3)</f>
        <v>0</v>
      </c>
      <c r="BL359" s="24" t="s">
        <v>244</v>
      </c>
      <c r="BM359" s="24" t="s">
        <v>459</v>
      </c>
    </row>
    <row r="360" s="10" customFormat="1" ht="16.5" customHeight="1">
      <c r="B360" s="227"/>
      <c r="C360" s="228"/>
      <c r="D360" s="228"/>
      <c r="E360" s="229" t="s">
        <v>20</v>
      </c>
      <c r="F360" s="230" t="s">
        <v>460</v>
      </c>
      <c r="G360" s="231"/>
      <c r="H360" s="231"/>
      <c r="I360" s="231"/>
      <c r="J360" s="228"/>
      <c r="K360" s="229" t="s">
        <v>20</v>
      </c>
      <c r="L360" s="228"/>
      <c r="M360" s="228"/>
      <c r="N360" s="228"/>
      <c r="O360" s="228"/>
      <c r="P360" s="228"/>
      <c r="Q360" s="228"/>
      <c r="R360" s="232"/>
      <c r="T360" s="233"/>
      <c r="U360" s="228"/>
      <c r="V360" s="228"/>
      <c r="W360" s="228"/>
      <c r="X360" s="228"/>
      <c r="Y360" s="228"/>
      <c r="Z360" s="228"/>
      <c r="AA360" s="234"/>
      <c r="AT360" s="235" t="s">
        <v>161</v>
      </c>
      <c r="AU360" s="235" t="s">
        <v>132</v>
      </c>
      <c r="AV360" s="10" t="s">
        <v>82</v>
      </c>
      <c r="AW360" s="10" t="s">
        <v>34</v>
      </c>
      <c r="AX360" s="10" t="s">
        <v>77</v>
      </c>
      <c r="AY360" s="235" t="s">
        <v>153</v>
      </c>
    </row>
    <row r="361" s="11" customFormat="1" ht="16.5" customHeight="1">
      <c r="B361" s="236"/>
      <c r="C361" s="237"/>
      <c r="D361" s="237"/>
      <c r="E361" s="238" t="s">
        <v>20</v>
      </c>
      <c r="F361" s="239" t="s">
        <v>461</v>
      </c>
      <c r="G361" s="237"/>
      <c r="H361" s="237"/>
      <c r="I361" s="237"/>
      <c r="J361" s="237"/>
      <c r="K361" s="240">
        <v>45.82</v>
      </c>
      <c r="L361" s="237"/>
      <c r="M361" s="237"/>
      <c r="N361" s="237"/>
      <c r="O361" s="237"/>
      <c r="P361" s="237"/>
      <c r="Q361" s="237"/>
      <c r="R361" s="241"/>
      <c r="T361" s="242"/>
      <c r="U361" s="237"/>
      <c r="V361" s="237"/>
      <c r="W361" s="237"/>
      <c r="X361" s="237"/>
      <c r="Y361" s="237"/>
      <c r="Z361" s="237"/>
      <c r="AA361" s="243"/>
      <c r="AT361" s="244" t="s">
        <v>161</v>
      </c>
      <c r="AU361" s="244" t="s">
        <v>132</v>
      </c>
      <c r="AV361" s="11" t="s">
        <v>132</v>
      </c>
      <c r="AW361" s="11" t="s">
        <v>34</v>
      </c>
      <c r="AX361" s="11" t="s">
        <v>77</v>
      </c>
      <c r="AY361" s="244" t="s">
        <v>153</v>
      </c>
    </row>
    <row r="362" s="12" customFormat="1" ht="16.5" customHeight="1">
      <c r="B362" s="245"/>
      <c r="C362" s="246"/>
      <c r="D362" s="246"/>
      <c r="E362" s="247" t="s">
        <v>20</v>
      </c>
      <c r="F362" s="248" t="s">
        <v>163</v>
      </c>
      <c r="G362" s="246"/>
      <c r="H362" s="246"/>
      <c r="I362" s="246"/>
      <c r="J362" s="246"/>
      <c r="K362" s="249">
        <v>45.82</v>
      </c>
      <c r="L362" s="246"/>
      <c r="M362" s="246"/>
      <c r="N362" s="246"/>
      <c r="O362" s="246"/>
      <c r="P362" s="246"/>
      <c r="Q362" s="246"/>
      <c r="R362" s="250"/>
      <c r="T362" s="251"/>
      <c r="U362" s="246"/>
      <c r="V362" s="246"/>
      <c r="W362" s="246"/>
      <c r="X362" s="246"/>
      <c r="Y362" s="246"/>
      <c r="Z362" s="246"/>
      <c r="AA362" s="252"/>
      <c r="AT362" s="253" t="s">
        <v>161</v>
      </c>
      <c r="AU362" s="253" t="s">
        <v>132</v>
      </c>
      <c r="AV362" s="12" t="s">
        <v>158</v>
      </c>
      <c r="AW362" s="12" t="s">
        <v>34</v>
      </c>
      <c r="AX362" s="12" t="s">
        <v>82</v>
      </c>
      <c r="AY362" s="253" t="s">
        <v>153</v>
      </c>
    </row>
    <row r="363" s="1" customFormat="1" ht="16.5" customHeight="1">
      <c r="B363" s="48"/>
      <c r="C363" s="266" t="s">
        <v>462</v>
      </c>
      <c r="D363" s="266" t="s">
        <v>240</v>
      </c>
      <c r="E363" s="267" t="s">
        <v>463</v>
      </c>
      <c r="F363" s="268" t="s">
        <v>464</v>
      </c>
      <c r="G363" s="268"/>
      <c r="H363" s="268"/>
      <c r="I363" s="268"/>
      <c r="J363" s="269" t="s">
        <v>157</v>
      </c>
      <c r="K363" s="270">
        <v>46.735999999999997</v>
      </c>
      <c r="L363" s="271">
        <v>0</v>
      </c>
      <c r="M363" s="272"/>
      <c r="N363" s="270">
        <f>ROUND(L363*K363,3)</f>
        <v>0</v>
      </c>
      <c r="O363" s="220"/>
      <c r="P363" s="220"/>
      <c r="Q363" s="220"/>
      <c r="R363" s="50"/>
      <c r="T363" s="223" t="s">
        <v>20</v>
      </c>
      <c r="U363" s="58" t="s">
        <v>44</v>
      </c>
      <c r="V363" s="49"/>
      <c r="W363" s="224">
        <f>V363*K363</f>
        <v>0</v>
      </c>
      <c r="X363" s="224">
        <v>0.0019200000000000001</v>
      </c>
      <c r="Y363" s="224">
        <f>X363*K363</f>
        <v>0.08973312</v>
      </c>
      <c r="Z363" s="224">
        <v>0</v>
      </c>
      <c r="AA363" s="225">
        <f>Z363*K363</f>
        <v>0</v>
      </c>
      <c r="AR363" s="24" t="s">
        <v>342</v>
      </c>
      <c r="AT363" s="24" t="s">
        <v>240</v>
      </c>
      <c r="AU363" s="24" t="s">
        <v>132</v>
      </c>
      <c r="AY363" s="24" t="s">
        <v>153</v>
      </c>
      <c r="BE363" s="139">
        <f>IF(U363="základná",N363,0)</f>
        <v>0</v>
      </c>
      <c r="BF363" s="139">
        <f>IF(U363="znížená",N363,0)</f>
        <v>0</v>
      </c>
      <c r="BG363" s="139">
        <f>IF(U363="zákl. prenesená",N363,0)</f>
        <v>0</v>
      </c>
      <c r="BH363" s="139">
        <f>IF(U363="zníž. prenesená",N363,0)</f>
        <v>0</v>
      </c>
      <c r="BI363" s="139">
        <f>IF(U363="nulová",N363,0)</f>
        <v>0</v>
      </c>
      <c r="BJ363" s="24" t="s">
        <v>132</v>
      </c>
      <c r="BK363" s="226">
        <f>ROUND(L363*K363,3)</f>
        <v>0</v>
      </c>
      <c r="BL363" s="24" t="s">
        <v>244</v>
      </c>
      <c r="BM363" s="24" t="s">
        <v>465</v>
      </c>
    </row>
    <row r="364" s="1" customFormat="1" ht="25.5" customHeight="1">
      <c r="B364" s="48"/>
      <c r="C364" s="216" t="s">
        <v>466</v>
      </c>
      <c r="D364" s="216" t="s">
        <v>154</v>
      </c>
      <c r="E364" s="217" t="s">
        <v>467</v>
      </c>
      <c r="F364" s="218" t="s">
        <v>468</v>
      </c>
      <c r="G364" s="218"/>
      <c r="H364" s="218"/>
      <c r="I364" s="218"/>
      <c r="J364" s="219" t="s">
        <v>229</v>
      </c>
      <c r="K364" s="220">
        <v>0.80000000000000004</v>
      </c>
      <c r="L364" s="221">
        <v>0</v>
      </c>
      <c r="M364" s="222"/>
      <c r="N364" s="220">
        <f>ROUND(L364*K364,3)</f>
        <v>0</v>
      </c>
      <c r="O364" s="220"/>
      <c r="P364" s="220"/>
      <c r="Q364" s="220"/>
      <c r="R364" s="50"/>
      <c r="T364" s="223" t="s">
        <v>20</v>
      </c>
      <c r="U364" s="58" t="s">
        <v>44</v>
      </c>
      <c r="V364" s="49"/>
      <c r="W364" s="224">
        <f>V364*K364</f>
        <v>0</v>
      </c>
      <c r="X364" s="224">
        <v>0</v>
      </c>
      <c r="Y364" s="224">
        <f>X364*K364</f>
        <v>0</v>
      </c>
      <c r="Z364" s="224">
        <v>0</v>
      </c>
      <c r="AA364" s="225">
        <f>Z364*K364</f>
        <v>0</v>
      </c>
      <c r="AR364" s="24" t="s">
        <v>244</v>
      </c>
      <c r="AT364" s="24" t="s">
        <v>154</v>
      </c>
      <c r="AU364" s="24" t="s">
        <v>132</v>
      </c>
      <c r="AY364" s="24" t="s">
        <v>153</v>
      </c>
      <c r="BE364" s="139">
        <f>IF(U364="základná",N364,0)</f>
        <v>0</v>
      </c>
      <c r="BF364" s="139">
        <f>IF(U364="znížená",N364,0)</f>
        <v>0</v>
      </c>
      <c r="BG364" s="139">
        <f>IF(U364="zákl. prenesená",N364,0)</f>
        <v>0</v>
      </c>
      <c r="BH364" s="139">
        <f>IF(U364="zníž. prenesená",N364,0)</f>
        <v>0</v>
      </c>
      <c r="BI364" s="139">
        <f>IF(U364="nulová",N364,0)</f>
        <v>0</v>
      </c>
      <c r="BJ364" s="24" t="s">
        <v>132</v>
      </c>
      <c r="BK364" s="226">
        <f>ROUND(L364*K364,3)</f>
        <v>0</v>
      </c>
      <c r="BL364" s="24" t="s">
        <v>244</v>
      </c>
      <c r="BM364" s="24" t="s">
        <v>469</v>
      </c>
    </row>
    <row r="365" s="9" customFormat="1" ht="29.88" customHeight="1">
      <c r="B365" s="202"/>
      <c r="C365" s="203"/>
      <c r="D365" s="213" t="s">
        <v>116</v>
      </c>
      <c r="E365" s="213"/>
      <c r="F365" s="213"/>
      <c r="G365" s="213"/>
      <c r="H365" s="213"/>
      <c r="I365" s="213"/>
      <c r="J365" s="213"/>
      <c r="K365" s="213"/>
      <c r="L365" s="213"/>
      <c r="M365" s="213"/>
      <c r="N365" s="254">
        <f>BK365</f>
        <v>0</v>
      </c>
      <c r="O365" s="255"/>
      <c r="P365" s="255"/>
      <c r="Q365" s="255"/>
      <c r="R365" s="206"/>
      <c r="T365" s="207"/>
      <c r="U365" s="203"/>
      <c r="V365" s="203"/>
      <c r="W365" s="208">
        <f>SUM(W366:W395)</f>
        <v>0</v>
      </c>
      <c r="X365" s="203"/>
      <c r="Y365" s="208">
        <f>SUM(Y366:Y395)</f>
        <v>1.2874733699999998</v>
      </c>
      <c r="Z365" s="203"/>
      <c r="AA365" s="209">
        <f>SUM(AA366:AA395)</f>
        <v>0.20888000000000001</v>
      </c>
      <c r="AR365" s="210" t="s">
        <v>132</v>
      </c>
      <c r="AT365" s="211" t="s">
        <v>76</v>
      </c>
      <c r="AU365" s="211" t="s">
        <v>82</v>
      </c>
      <c r="AY365" s="210" t="s">
        <v>153</v>
      </c>
      <c r="BK365" s="212">
        <f>SUM(BK366:BK395)</f>
        <v>0</v>
      </c>
    </row>
    <row r="366" s="1" customFormat="1" ht="38.25" customHeight="1">
      <c r="B366" s="48"/>
      <c r="C366" s="216" t="s">
        <v>470</v>
      </c>
      <c r="D366" s="216" t="s">
        <v>154</v>
      </c>
      <c r="E366" s="217" t="s">
        <v>471</v>
      </c>
      <c r="F366" s="218" t="s">
        <v>472</v>
      </c>
      <c r="G366" s="218"/>
      <c r="H366" s="218"/>
      <c r="I366" s="218"/>
      <c r="J366" s="219" t="s">
        <v>362</v>
      </c>
      <c r="K366" s="220">
        <v>7.7999999999999998</v>
      </c>
      <c r="L366" s="221">
        <v>0</v>
      </c>
      <c r="M366" s="222"/>
      <c r="N366" s="220">
        <f>ROUND(L366*K366,3)</f>
        <v>0</v>
      </c>
      <c r="O366" s="220"/>
      <c r="P366" s="220"/>
      <c r="Q366" s="220"/>
      <c r="R366" s="50"/>
      <c r="T366" s="223" t="s">
        <v>20</v>
      </c>
      <c r="U366" s="58" t="s">
        <v>44</v>
      </c>
      <c r="V366" s="49"/>
      <c r="W366" s="224">
        <f>V366*K366</f>
        <v>0</v>
      </c>
      <c r="X366" s="224">
        <v>0</v>
      </c>
      <c r="Y366" s="224">
        <f>X366*K366</f>
        <v>0</v>
      </c>
      <c r="Z366" s="224">
        <v>0.0070000000000000001</v>
      </c>
      <c r="AA366" s="225">
        <f>Z366*K366</f>
        <v>0.054600000000000003</v>
      </c>
      <c r="AR366" s="24" t="s">
        <v>244</v>
      </c>
      <c r="AT366" s="24" t="s">
        <v>154</v>
      </c>
      <c r="AU366" s="24" t="s">
        <v>132</v>
      </c>
      <c r="AY366" s="24" t="s">
        <v>153</v>
      </c>
      <c r="BE366" s="139">
        <f>IF(U366="základná",N366,0)</f>
        <v>0</v>
      </c>
      <c r="BF366" s="139">
        <f>IF(U366="znížená",N366,0)</f>
        <v>0</v>
      </c>
      <c r="BG366" s="139">
        <f>IF(U366="zákl. prenesená",N366,0)</f>
        <v>0</v>
      </c>
      <c r="BH366" s="139">
        <f>IF(U366="zníž. prenesená",N366,0)</f>
        <v>0</v>
      </c>
      <c r="BI366" s="139">
        <f>IF(U366="nulová",N366,0)</f>
        <v>0</v>
      </c>
      <c r="BJ366" s="24" t="s">
        <v>132</v>
      </c>
      <c r="BK366" s="226">
        <f>ROUND(L366*K366,3)</f>
        <v>0</v>
      </c>
      <c r="BL366" s="24" t="s">
        <v>244</v>
      </c>
      <c r="BM366" s="24" t="s">
        <v>473</v>
      </c>
    </row>
    <row r="367" s="10" customFormat="1" ht="16.5" customHeight="1">
      <c r="B367" s="227"/>
      <c r="C367" s="228"/>
      <c r="D367" s="228"/>
      <c r="E367" s="229" t="s">
        <v>20</v>
      </c>
      <c r="F367" s="230" t="s">
        <v>474</v>
      </c>
      <c r="G367" s="231"/>
      <c r="H367" s="231"/>
      <c r="I367" s="231"/>
      <c r="J367" s="228"/>
      <c r="K367" s="229" t="s">
        <v>20</v>
      </c>
      <c r="L367" s="228"/>
      <c r="M367" s="228"/>
      <c r="N367" s="228"/>
      <c r="O367" s="228"/>
      <c r="P367" s="228"/>
      <c r="Q367" s="228"/>
      <c r="R367" s="232"/>
      <c r="T367" s="233"/>
      <c r="U367" s="228"/>
      <c r="V367" s="228"/>
      <c r="W367" s="228"/>
      <c r="X367" s="228"/>
      <c r="Y367" s="228"/>
      <c r="Z367" s="228"/>
      <c r="AA367" s="234"/>
      <c r="AT367" s="235" t="s">
        <v>161</v>
      </c>
      <c r="AU367" s="235" t="s">
        <v>132</v>
      </c>
      <c r="AV367" s="10" t="s">
        <v>82</v>
      </c>
      <c r="AW367" s="10" t="s">
        <v>34</v>
      </c>
      <c r="AX367" s="10" t="s">
        <v>77</v>
      </c>
      <c r="AY367" s="235" t="s">
        <v>153</v>
      </c>
    </row>
    <row r="368" s="11" customFormat="1" ht="16.5" customHeight="1">
      <c r="B368" s="236"/>
      <c r="C368" s="237"/>
      <c r="D368" s="237"/>
      <c r="E368" s="238" t="s">
        <v>20</v>
      </c>
      <c r="F368" s="239" t="s">
        <v>475</v>
      </c>
      <c r="G368" s="237"/>
      <c r="H368" s="237"/>
      <c r="I368" s="237"/>
      <c r="J368" s="237"/>
      <c r="K368" s="240">
        <v>7.7999999999999998</v>
      </c>
      <c r="L368" s="237"/>
      <c r="M368" s="237"/>
      <c r="N368" s="237"/>
      <c r="O368" s="237"/>
      <c r="P368" s="237"/>
      <c r="Q368" s="237"/>
      <c r="R368" s="241"/>
      <c r="T368" s="242"/>
      <c r="U368" s="237"/>
      <c r="V368" s="237"/>
      <c r="W368" s="237"/>
      <c r="X368" s="237"/>
      <c r="Y368" s="237"/>
      <c r="Z368" s="237"/>
      <c r="AA368" s="243"/>
      <c r="AT368" s="244" t="s">
        <v>161</v>
      </c>
      <c r="AU368" s="244" t="s">
        <v>132</v>
      </c>
      <c r="AV368" s="11" t="s">
        <v>132</v>
      </c>
      <c r="AW368" s="11" t="s">
        <v>34</v>
      </c>
      <c r="AX368" s="11" t="s">
        <v>77</v>
      </c>
      <c r="AY368" s="244" t="s">
        <v>153</v>
      </c>
    </row>
    <row r="369" s="12" customFormat="1" ht="16.5" customHeight="1">
      <c r="B369" s="245"/>
      <c r="C369" s="246"/>
      <c r="D369" s="246"/>
      <c r="E369" s="247" t="s">
        <v>20</v>
      </c>
      <c r="F369" s="248" t="s">
        <v>163</v>
      </c>
      <c r="G369" s="246"/>
      <c r="H369" s="246"/>
      <c r="I369" s="246"/>
      <c r="J369" s="246"/>
      <c r="K369" s="249">
        <v>7.7999999999999998</v>
      </c>
      <c r="L369" s="246"/>
      <c r="M369" s="246"/>
      <c r="N369" s="246"/>
      <c r="O369" s="246"/>
      <c r="P369" s="246"/>
      <c r="Q369" s="246"/>
      <c r="R369" s="250"/>
      <c r="T369" s="251"/>
      <c r="U369" s="246"/>
      <c r="V369" s="246"/>
      <c r="W369" s="246"/>
      <c r="X369" s="246"/>
      <c r="Y369" s="246"/>
      <c r="Z369" s="246"/>
      <c r="AA369" s="252"/>
      <c r="AT369" s="253" t="s">
        <v>161</v>
      </c>
      <c r="AU369" s="253" t="s">
        <v>132</v>
      </c>
      <c r="AV369" s="12" t="s">
        <v>158</v>
      </c>
      <c r="AW369" s="12" t="s">
        <v>34</v>
      </c>
      <c r="AX369" s="12" t="s">
        <v>82</v>
      </c>
      <c r="AY369" s="253" t="s">
        <v>153</v>
      </c>
    </row>
    <row r="370" s="1" customFormat="1" ht="38.25" customHeight="1">
      <c r="B370" s="48"/>
      <c r="C370" s="216" t="s">
        <v>476</v>
      </c>
      <c r="D370" s="216" t="s">
        <v>154</v>
      </c>
      <c r="E370" s="217" t="s">
        <v>477</v>
      </c>
      <c r="F370" s="218" t="s">
        <v>478</v>
      </c>
      <c r="G370" s="218"/>
      <c r="H370" s="218"/>
      <c r="I370" s="218"/>
      <c r="J370" s="219" t="s">
        <v>240</v>
      </c>
      <c r="K370" s="220">
        <v>46.399999999999999</v>
      </c>
      <c r="L370" s="221">
        <v>0</v>
      </c>
      <c r="M370" s="222"/>
      <c r="N370" s="220">
        <f>ROUND(L370*K370,3)</f>
        <v>0</v>
      </c>
      <c r="O370" s="220"/>
      <c r="P370" s="220"/>
      <c r="Q370" s="220"/>
      <c r="R370" s="50"/>
      <c r="T370" s="223" t="s">
        <v>20</v>
      </c>
      <c r="U370" s="58" t="s">
        <v>44</v>
      </c>
      <c r="V370" s="49"/>
      <c r="W370" s="224">
        <f>V370*K370</f>
        <v>0</v>
      </c>
      <c r="X370" s="224">
        <v>0.00098999999999999999</v>
      </c>
      <c r="Y370" s="224">
        <f>X370*K370</f>
        <v>0.045935999999999998</v>
      </c>
      <c r="Z370" s="224">
        <v>0</v>
      </c>
      <c r="AA370" s="225">
        <f>Z370*K370</f>
        <v>0</v>
      </c>
      <c r="AR370" s="24" t="s">
        <v>244</v>
      </c>
      <c r="AT370" s="24" t="s">
        <v>154</v>
      </c>
      <c r="AU370" s="24" t="s">
        <v>132</v>
      </c>
      <c r="AY370" s="24" t="s">
        <v>153</v>
      </c>
      <c r="BE370" s="139">
        <f>IF(U370="základná",N370,0)</f>
        <v>0</v>
      </c>
      <c r="BF370" s="139">
        <f>IF(U370="znížená",N370,0)</f>
        <v>0</v>
      </c>
      <c r="BG370" s="139">
        <f>IF(U370="zákl. prenesená",N370,0)</f>
        <v>0</v>
      </c>
      <c r="BH370" s="139">
        <f>IF(U370="zníž. prenesená",N370,0)</f>
        <v>0</v>
      </c>
      <c r="BI370" s="139">
        <f>IF(U370="nulová",N370,0)</f>
        <v>0</v>
      </c>
      <c r="BJ370" s="24" t="s">
        <v>132</v>
      </c>
      <c r="BK370" s="226">
        <f>ROUND(L370*K370,3)</f>
        <v>0</v>
      </c>
      <c r="BL370" s="24" t="s">
        <v>244</v>
      </c>
      <c r="BM370" s="24" t="s">
        <v>479</v>
      </c>
    </row>
    <row r="371" s="10" customFormat="1" ht="16.5" customHeight="1">
      <c r="B371" s="227"/>
      <c r="C371" s="228"/>
      <c r="D371" s="228"/>
      <c r="E371" s="229" t="s">
        <v>20</v>
      </c>
      <c r="F371" s="230" t="s">
        <v>480</v>
      </c>
      <c r="G371" s="231"/>
      <c r="H371" s="231"/>
      <c r="I371" s="231"/>
      <c r="J371" s="228"/>
      <c r="K371" s="229" t="s">
        <v>20</v>
      </c>
      <c r="L371" s="228"/>
      <c r="M371" s="228"/>
      <c r="N371" s="228"/>
      <c r="O371" s="228"/>
      <c r="P371" s="228"/>
      <c r="Q371" s="228"/>
      <c r="R371" s="232"/>
      <c r="T371" s="233"/>
      <c r="U371" s="228"/>
      <c r="V371" s="228"/>
      <c r="W371" s="228"/>
      <c r="X371" s="228"/>
      <c r="Y371" s="228"/>
      <c r="Z371" s="228"/>
      <c r="AA371" s="234"/>
      <c r="AT371" s="235" t="s">
        <v>161</v>
      </c>
      <c r="AU371" s="235" t="s">
        <v>132</v>
      </c>
      <c r="AV371" s="10" t="s">
        <v>82</v>
      </c>
      <c r="AW371" s="10" t="s">
        <v>34</v>
      </c>
      <c r="AX371" s="10" t="s">
        <v>77</v>
      </c>
      <c r="AY371" s="235" t="s">
        <v>153</v>
      </c>
    </row>
    <row r="372" s="11" customFormat="1" ht="16.5" customHeight="1">
      <c r="B372" s="236"/>
      <c r="C372" s="237"/>
      <c r="D372" s="237"/>
      <c r="E372" s="238" t="s">
        <v>20</v>
      </c>
      <c r="F372" s="239" t="s">
        <v>481</v>
      </c>
      <c r="G372" s="237"/>
      <c r="H372" s="237"/>
      <c r="I372" s="237"/>
      <c r="J372" s="237"/>
      <c r="K372" s="240">
        <v>46.399999999999999</v>
      </c>
      <c r="L372" s="237"/>
      <c r="M372" s="237"/>
      <c r="N372" s="237"/>
      <c r="O372" s="237"/>
      <c r="P372" s="237"/>
      <c r="Q372" s="237"/>
      <c r="R372" s="241"/>
      <c r="T372" s="242"/>
      <c r="U372" s="237"/>
      <c r="V372" s="237"/>
      <c r="W372" s="237"/>
      <c r="X372" s="237"/>
      <c r="Y372" s="237"/>
      <c r="Z372" s="237"/>
      <c r="AA372" s="243"/>
      <c r="AT372" s="244" t="s">
        <v>161</v>
      </c>
      <c r="AU372" s="244" t="s">
        <v>132</v>
      </c>
      <c r="AV372" s="11" t="s">
        <v>132</v>
      </c>
      <c r="AW372" s="11" t="s">
        <v>34</v>
      </c>
      <c r="AX372" s="11" t="s">
        <v>77</v>
      </c>
      <c r="AY372" s="244" t="s">
        <v>153</v>
      </c>
    </row>
    <row r="373" s="12" customFormat="1" ht="16.5" customHeight="1">
      <c r="B373" s="245"/>
      <c r="C373" s="246"/>
      <c r="D373" s="246"/>
      <c r="E373" s="247" t="s">
        <v>20</v>
      </c>
      <c r="F373" s="248" t="s">
        <v>163</v>
      </c>
      <c r="G373" s="246"/>
      <c r="H373" s="246"/>
      <c r="I373" s="246"/>
      <c r="J373" s="246"/>
      <c r="K373" s="249">
        <v>46.399999999999999</v>
      </c>
      <c r="L373" s="246"/>
      <c r="M373" s="246"/>
      <c r="N373" s="246"/>
      <c r="O373" s="246"/>
      <c r="P373" s="246"/>
      <c r="Q373" s="246"/>
      <c r="R373" s="250"/>
      <c r="T373" s="251"/>
      <c r="U373" s="246"/>
      <c r="V373" s="246"/>
      <c r="W373" s="246"/>
      <c r="X373" s="246"/>
      <c r="Y373" s="246"/>
      <c r="Z373" s="246"/>
      <c r="AA373" s="252"/>
      <c r="AT373" s="253" t="s">
        <v>161</v>
      </c>
      <c r="AU373" s="253" t="s">
        <v>132</v>
      </c>
      <c r="AV373" s="12" t="s">
        <v>158</v>
      </c>
      <c r="AW373" s="12" t="s">
        <v>34</v>
      </c>
      <c r="AX373" s="12" t="s">
        <v>82</v>
      </c>
      <c r="AY373" s="253" t="s">
        <v>153</v>
      </c>
    </row>
    <row r="374" s="1" customFormat="1" ht="25.5" customHeight="1">
      <c r="B374" s="48"/>
      <c r="C374" s="266" t="s">
        <v>482</v>
      </c>
      <c r="D374" s="266" t="s">
        <v>240</v>
      </c>
      <c r="E374" s="267" t="s">
        <v>483</v>
      </c>
      <c r="F374" s="268" t="s">
        <v>484</v>
      </c>
      <c r="G374" s="268"/>
      <c r="H374" s="268"/>
      <c r="I374" s="268"/>
      <c r="J374" s="269" t="s">
        <v>171</v>
      </c>
      <c r="K374" s="270">
        <v>0.71499999999999997</v>
      </c>
      <c r="L374" s="271">
        <v>0</v>
      </c>
      <c r="M374" s="272"/>
      <c r="N374" s="270">
        <f>ROUND(L374*K374,3)</f>
        <v>0</v>
      </c>
      <c r="O374" s="220"/>
      <c r="P374" s="220"/>
      <c r="Q374" s="220"/>
      <c r="R374" s="50"/>
      <c r="T374" s="223" t="s">
        <v>20</v>
      </c>
      <c r="U374" s="58" t="s">
        <v>44</v>
      </c>
      <c r="V374" s="49"/>
      <c r="W374" s="224">
        <f>V374*K374</f>
        <v>0</v>
      </c>
      <c r="X374" s="224">
        <v>0.55000000000000004</v>
      </c>
      <c r="Y374" s="224">
        <f>X374*K374</f>
        <v>0.39324999999999999</v>
      </c>
      <c r="Z374" s="224">
        <v>0</v>
      </c>
      <c r="AA374" s="225">
        <f>Z374*K374</f>
        <v>0</v>
      </c>
      <c r="AR374" s="24" t="s">
        <v>342</v>
      </c>
      <c r="AT374" s="24" t="s">
        <v>240</v>
      </c>
      <c r="AU374" s="24" t="s">
        <v>132</v>
      </c>
      <c r="AY374" s="24" t="s">
        <v>153</v>
      </c>
      <c r="BE374" s="139">
        <f>IF(U374="základná",N374,0)</f>
        <v>0</v>
      </c>
      <c r="BF374" s="139">
        <f>IF(U374="znížená",N374,0)</f>
        <v>0</v>
      </c>
      <c r="BG374" s="139">
        <f>IF(U374="zákl. prenesená",N374,0)</f>
        <v>0</v>
      </c>
      <c r="BH374" s="139">
        <f>IF(U374="zníž. prenesená",N374,0)</f>
        <v>0</v>
      </c>
      <c r="BI374" s="139">
        <f>IF(U374="nulová",N374,0)</f>
        <v>0</v>
      </c>
      <c r="BJ374" s="24" t="s">
        <v>132</v>
      </c>
      <c r="BK374" s="226">
        <f>ROUND(L374*K374,3)</f>
        <v>0</v>
      </c>
      <c r="BL374" s="24" t="s">
        <v>244</v>
      </c>
      <c r="BM374" s="24" t="s">
        <v>485</v>
      </c>
    </row>
    <row r="375" s="10" customFormat="1" ht="16.5" customHeight="1">
      <c r="B375" s="227"/>
      <c r="C375" s="228"/>
      <c r="D375" s="228"/>
      <c r="E375" s="229" t="s">
        <v>20</v>
      </c>
      <c r="F375" s="230" t="s">
        <v>480</v>
      </c>
      <c r="G375" s="231"/>
      <c r="H375" s="231"/>
      <c r="I375" s="231"/>
      <c r="J375" s="228"/>
      <c r="K375" s="229" t="s">
        <v>20</v>
      </c>
      <c r="L375" s="228"/>
      <c r="M375" s="228"/>
      <c r="N375" s="228"/>
      <c r="O375" s="228"/>
      <c r="P375" s="228"/>
      <c r="Q375" s="228"/>
      <c r="R375" s="232"/>
      <c r="T375" s="233"/>
      <c r="U375" s="228"/>
      <c r="V375" s="228"/>
      <c r="W375" s="228"/>
      <c r="X375" s="228"/>
      <c r="Y375" s="228"/>
      <c r="Z375" s="228"/>
      <c r="AA375" s="234"/>
      <c r="AT375" s="235" t="s">
        <v>161</v>
      </c>
      <c r="AU375" s="235" t="s">
        <v>132</v>
      </c>
      <c r="AV375" s="10" t="s">
        <v>82</v>
      </c>
      <c r="AW375" s="10" t="s">
        <v>34</v>
      </c>
      <c r="AX375" s="10" t="s">
        <v>77</v>
      </c>
      <c r="AY375" s="235" t="s">
        <v>153</v>
      </c>
    </row>
    <row r="376" s="11" customFormat="1" ht="16.5" customHeight="1">
      <c r="B376" s="236"/>
      <c r="C376" s="237"/>
      <c r="D376" s="237"/>
      <c r="E376" s="238" t="s">
        <v>20</v>
      </c>
      <c r="F376" s="239" t="s">
        <v>486</v>
      </c>
      <c r="G376" s="237"/>
      <c r="H376" s="237"/>
      <c r="I376" s="237"/>
      <c r="J376" s="237"/>
      <c r="K376" s="240">
        <v>0.65000000000000002</v>
      </c>
      <c r="L376" s="237"/>
      <c r="M376" s="237"/>
      <c r="N376" s="237"/>
      <c r="O376" s="237"/>
      <c r="P376" s="237"/>
      <c r="Q376" s="237"/>
      <c r="R376" s="241"/>
      <c r="T376" s="242"/>
      <c r="U376" s="237"/>
      <c r="V376" s="237"/>
      <c r="W376" s="237"/>
      <c r="X376" s="237"/>
      <c r="Y376" s="237"/>
      <c r="Z376" s="237"/>
      <c r="AA376" s="243"/>
      <c r="AT376" s="244" t="s">
        <v>161</v>
      </c>
      <c r="AU376" s="244" t="s">
        <v>132</v>
      </c>
      <c r="AV376" s="11" t="s">
        <v>132</v>
      </c>
      <c r="AW376" s="11" t="s">
        <v>34</v>
      </c>
      <c r="AX376" s="11" t="s">
        <v>77</v>
      </c>
      <c r="AY376" s="244" t="s">
        <v>153</v>
      </c>
    </row>
    <row r="377" s="12" customFormat="1" ht="16.5" customHeight="1">
      <c r="B377" s="245"/>
      <c r="C377" s="246"/>
      <c r="D377" s="246"/>
      <c r="E377" s="247" t="s">
        <v>20</v>
      </c>
      <c r="F377" s="248" t="s">
        <v>163</v>
      </c>
      <c r="G377" s="246"/>
      <c r="H377" s="246"/>
      <c r="I377" s="246"/>
      <c r="J377" s="246"/>
      <c r="K377" s="249">
        <v>0.65000000000000002</v>
      </c>
      <c r="L377" s="246"/>
      <c r="M377" s="246"/>
      <c r="N377" s="246"/>
      <c r="O377" s="246"/>
      <c r="P377" s="246"/>
      <c r="Q377" s="246"/>
      <c r="R377" s="250"/>
      <c r="T377" s="251"/>
      <c r="U377" s="246"/>
      <c r="V377" s="246"/>
      <c r="W377" s="246"/>
      <c r="X377" s="246"/>
      <c r="Y377" s="246"/>
      <c r="Z377" s="246"/>
      <c r="AA377" s="252"/>
      <c r="AT377" s="253" t="s">
        <v>161</v>
      </c>
      <c r="AU377" s="253" t="s">
        <v>132</v>
      </c>
      <c r="AV377" s="12" t="s">
        <v>158</v>
      </c>
      <c r="AW377" s="12" t="s">
        <v>34</v>
      </c>
      <c r="AX377" s="12" t="s">
        <v>82</v>
      </c>
      <c r="AY377" s="253" t="s">
        <v>153</v>
      </c>
    </row>
    <row r="378" s="1" customFormat="1" ht="38.25" customHeight="1">
      <c r="B378" s="48"/>
      <c r="C378" s="216" t="s">
        <v>487</v>
      </c>
      <c r="D378" s="216" t="s">
        <v>154</v>
      </c>
      <c r="E378" s="217" t="s">
        <v>488</v>
      </c>
      <c r="F378" s="218" t="s">
        <v>489</v>
      </c>
      <c r="G378" s="218"/>
      <c r="H378" s="218"/>
      <c r="I378" s="218"/>
      <c r="J378" s="219" t="s">
        <v>362</v>
      </c>
      <c r="K378" s="220">
        <v>7.9000000000000004</v>
      </c>
      <c r="L378" s="221">
        <v>0</v>
      </c>
      <c r="M378" s="222"/>
      <c r="N378" s="220">
        <f>ROUND(L378*K378,3)</f>
        <v>0</v>
      </c>
      <c r="O378" s="220"/>
      <c r="P378" s="220"/>
      <c r="Q378" s="220"/>
      <c r="R378" s="50"/>
      <c r="T378" s="223" t="s">
        <v>20</v>
      </c>
      <c r="U378" s="58" t="s">
        <v>44</v>
      </c>
      <c r="V378" s="49"/>
      <c r="W378" s="224">
        <f>V378*K378</f>
        <v>0</v>
      </c>
      <c r="X378" s="224">
        <v>0.00098999999999999999</v>
      </c>
      <c r="Y378" s="224">
        <f>X378*K378</f>
        <v>0.0078209999999999998</v>
      </c>
      <c r="Z378" s="224">
        <v>0</v>
      </c>
      <c r="AA378" s="225">
        <f>Z378*K378</f>
        <v>0</v>
      </c>
      <c r="AR378" s="24" t="s">
        <v>244</v>
      </c>
      <c r="AT378" s="24" t="s">
        <v>154</v>
      </c>
      <c r="AU378" s="24" t="s">
        <v>132</v>
      </c>
      <c r="AY378" s="24" t="s">
        <v>153</v>
      </c>
      <c r="BE378" s="139">
        <f>IF(U378="základná",N378,0)</f>
        <v>0</v>
      </c>
      <c r="BF378" s="139">
        <f>IF(U378="znížená",N378,0)</f>
        <v>0</v>
      </c>
      <c r="BG378" s="139">
        <f>IF(U378="zákl. prenesená",N378,0)</f>
        <v>0</v>
      </c>
      <c r="BH378" s="139">
        <f>IF(U378="zníž. prenesená",N378,0)</f>
        <v>0</v>
      </c>
      <c r="BI378" s="139">
        <f>IF(U378="nulová",N378,0)</f>
        <v>0</v>
      </c>
      <c r="BJ378" s="24" t="s">
        <v>132</v>
      </c>
      <c r="BK378" s="226">
        <f>ROUND(L378*K378,3)</f>
        <v>0</v>
      </c>
      <c r="BL378" s="24" t="s">
        <v>244</v>
      </c>
      <c r="BM378" s="24" t="s">
        <v>490</v>
      </c>
    </row>
    <row r="379" s="10" customFormat="1" ht="16.5" customHeight="1">
      <c r="B379" s="227"/>
      <c r="C379" s="228"/>
      <c r="D379" s="228"/>
      <c r="E379" s="229" t="s">
        <v>20</v>
      </c>
      <c r="F379" s="230" t="s">
        <v>491</v>
      </c>
      <c r="G379" s="231"/>
      <c r="H379" s="231"/>
      <c r="I379" s="231"/>
      <c r="J379" s="228"/>
      <c r="K379" s="229" t="s">
        <v>20</v>
      </c>
      <c r="L379" s="228"/>
      <c r="M379" s="228"/>
      <c r="N379" s="228"/>
      <c r="O379" s="228"/>
      <c r="P379" s="228"/>
      <c r="Q379" s="228"/>
      <c r="R379" s="232"/>
      <c r="T379" s="233"/>
      <c r="U379" s="228"/>
      <c r="V379" s="228"/>
      <c r="W379" s="228"/>
      <c r="X379" s="228"/>
      <c r="Y379" s="228"/>
      <c r="Z379" s="228"/>
      <c r="AA379" s="234"/>
      <c r="AT379" s="235" t="s">
        <v>161</v>
      </c>
      <c r="AU379" s="235" t="s">
        <v>132</v>
      </c>
      <c r="AV379" s="10" t="s">
        <v>82</v>
      </c>
      <c r="AW379" s="10" t="s">
        <v>34</v>
      </c>
      <c r="AX379" s="10" t="s">
        <v>77</v>
      </c>
      <c r="AY379" s="235" t="s">
        <v>153</v>
      </c>
    </row>
    <row r="380" s="11" customFormat="1" ht="16.5" customHeight="1">
      <c r="B380" s="236"/>
      <c r="C380" s="237"/>
      <c r="D380" s="237"/>
      <c r="E380" s="238" t="s">
        <v>20</v>
      </c>
      <c r="F380" s="239" t="s">
        <v>492</v>
      </c>
      <c r="G380" s="237"/>
      <c r="H380" s="237"/>
      <c r="I380" s="237"/>
      <c r="J380" s="237"/>
      <c r="K380" s="240">
        <v>7.9000000000000004</v>
      </c>
      <c r="L380" s="237"/>
      <c r="M380" s="237"/>
      <c r="N380" s="237"/>
      <c r="O380" s="237"/>
      <c r="P380" s="237"/>
      <c r="Q380" s="237"/>
      <c r="R380" s="241"/>
      <c r="T380" s="242"/>
      <c r="U380" s="237"/>
      <c r="V380" s="237"/>
      <c r="W380" s="237"/>
      <c r="X380" s="237"/>
      <c r="Y380" s="237"/>
      <c r="Z380" s="237"/>
      <c r="AA380" s="243"/>
      <c r="AT380" s="244" t="s">
        <v>161</v>
      </c>
      <c r="AU380" s="244" t="s">
        <v>132</v>
      </c>
      <c r="AV380" s="11" t="s">
        <v>132</v>
      </c>
      <c r="AW380" s="11" t="s">
        <v>34</v>
      </c>
      <c r="AX380" s="11" t="s">
        <v>77</v>
      </c>
      <c r="AY380" s="244" t="s">
        <v>153</v>
      </c>
    </row>
    <row r="381" s="12" customFormat="1" ht="16.5" customHeight="1">
      <c r="B381" s="245"/>
      <c r="C381" s="246"/>
      <c r="D381" s="246"/>
      <c r="E381" s="247" t="s">
        <v>20</v>
      </c>
      <c r="F381" s="248" t="s">
        <v>163</v>
      </c>
      <c r="G381" s="246"/>
      <c r="H381" s="246"/>
      <c r="I381" s="246"/>
      <c r="J381" s="246"/>
      <c r="K381" s="249">
        <v>7.9000000000000004</v>
      </c>
      <c r="L381" s="246"/>
      <c r="M381" s="246"/>
      <c r="N381" s="246"/>
      <c r="O381" s="246"/>
      <c r="P381" s="246"/>
      <c r="Q381" s="246"/>
      <c r="R381" s="250"/>
      <c r="T381" s="251"/>
      <c r="U381" s="246"/>
      <c r="V381" s="246"/>
      <c r="W381" s="246"/>
      <c r="X381" s="246"/>
      <c r="Y381" s="246"/>
      <c r="Z381" s="246"/>
      <c r="AA381" s="252"/>
      <c r="AT381" s="253" t="s">
        <v>161</v>
      </c>
      <c r="AU381" s="253" t="s">
        <v>132</v>
      </c>
      <c r="AV381" s="12" t="s">
        <v>158</v>
      </c>
      <c r="AW381" s="12" t="s">
        <v>34</v>
      </c>
      <c r="AX381" s="12" t="s">
        <v>82</v>
      </c>
      <c r="AY381" s="253" t="s">
        <v>153</v>
      </c>
    </row>
    <row r="382" s="1" customFormat="1" ht="25.5" customHeight="1">
      <c r="B382" s="48"/>
      <c r="C382" s="266" t="s">
        <v>493</v>
      </c>
      <c r="D382" s="266" t="s">
        <v>240</v>
      </c>
      <c r="E382" s="267" t="s">
        <v>494</v>
      </c>
      <c r="F382" s="268" t="s">
        <v>495</v>
      </c>
      <c r="G382" s="268"/>
      <c r="H382" s="268"/>
      <c r="I382" s="268"/>
      <c r="J382" s="269" t="s">
        <v>171</v>
      </c>
      <c r="K382" s="270">
        <v>0.19500000000000001</v>
      </c>
      <c r="L382" s="271">
        <v>0</v>
      </c>
      <c r="M382" s="272"/>
      <c r="N382" s="270">
        <f>ROUND(L382*K382,3)</f>
        <v>0</v>
      </c>
      <c r="O382" s="220"/>
      <c r="P382" s="220"/>
      <c r="Q382" s="220"/>
      <c r="R382" s="50"/>
      <c r="T382" s="223" t="s">
        <v>20</v>
      </c>
      <c r="U382" s="58" t="s">
        <v>44</v>
      </c>
      <c r="V382" s="49"/>
      <c r="W382" s="224">
        <f>V382*K382</f>
        <v>0</v>
      </c>
      <c r="X382" s="224">
        <v>0.55000000000000004</v>
      </c>
      <c r="Y382" s="224">
        <f>X382*K382</f>
        <v>0.10725000000000001</v>
      </c>
      <c r="Z382" s="224">
        <v>0</v>
      </c>
      <c r="AA382" s="225">
        <f>Z382*K382</f>
        <v>0</v>
      </c>
      <c r="AR382" s="24" t="s">
        <v>342</v>
      </c>
      <c r="AT382" s="24" t="s">
        <v>240</v>
      </c>
      <c r="AU382" s="24" t="s">
        <v>132</v>
      </c>
      <c r="AY382" s="24" t="s">
        <v>153</v>
      </c>
      <c r="BE382" s="139">
        <f>IF(U382="základná",N382,0)</f>
        <v>0</v>
      </c>
      <c r="BF382" s="139">
        <f>IF(U382="znížená",N382,0)</f>
        <v>0</v>
      </c>
      <c r="BG382" s="139">
        <f>IF(U382="zákl. prenesená",N382,0)</f>
        <v>0</v>
      </c>
      <c r="BH382" s="139">
        <f>IF(U382="zníž. prenesená",N382,0)</f>
        <v>0</v>
      </c>
      <c r="BI382" s="139">
        <f>IF(U382="nulová",N382,0)</f>
        <v>0</v>
      </c>
      <c r="BJ382" s="24" t="s">
        <v>132</v>
      </c>
      <c r="BK382" s="226">
        <f>ROUND(L382*K382,3)</f>
        <v>0</v>
      </c>
      <c r="BL382" s="24" t="s">
        <v>244</v>
      </c>
      <c r="BM382" s="24" t="s">
        <v>496</v>
      </c>
    </row>
    <row r="383" s="10" customFormat="1" ht="16.5" customHeight="1">
      <c r="B383" s="227"/>
      <c r="C383" s="228"/>
      <c r="D383" s="228"/>
      <c r="E383" s="229" t="s">
        <v>20</v>
      </c>
      <c r="F383" s="230" t="s">
        <v>491</v>
      </c>
      <c r="G383" s="231"/>
      <c r="H383" s="231"/>
      <c r="I383" s="231"/>
      <c r="J383" s="228"/>
      <c r="K383" s="229" t="s">
        <v>20</v>
      </c>
      <c r="L383" s="228"/>
      <c r="M383" s="228"/>
      <c r="N383" s="228"/>
      <c r="O383" s="228"/>
      <c r="P383" s="228"/>
      <c r="Q383" s="228"/>
      <c r="R383" s="232"/>
      <c r="T383" s="233"/>
      <c r="U383" s="228"/>
      <c r="V383" s="228"/>
      <c r="W383" s="228"/>
      <c r="X383" s="228"/>
      <c r="Y383" s="228"/>
      <c r="Z383" s="228"/>
      <c r="AA383" s="234"/>
      <c r="AT383" s="235" t="s">
        <v>161</v>
      </c>
      <c r="AU383" s="235" t="s">
        <v>132</v>
      </c>
      <c r="AV383" s="10" t="s">
        <v>82</v>
      </c>
      <c r="AW383" s="10" t="s">
        <v>34</v>
      </c>
      <c r="AX383" s="10" t="s">
        <v>77</v>
      </c>
      <c r="AY383" s="235" t="s">
        <v>153</v>
      </c>
    </row>
    <row r="384" s="11" customFormat="1" ht="16.5" customHeight="1">
      <c r="B384" s="236"/>
      <c r="C384" s="237"/>
      <c r="D384" s="237"/>
      <c r="E384" s="238" t="s">
        <v>20</v>
      </c>
      <c r="F384" s="239" t="s">
        <v>497</v>
      </c>
      <c r="G384" s="237"/>
      <c r="H384" s="237"/>
      <c r="I384" s="237"/>
      <c r="J384" s="237"/>
      <c r="K384" s="240">
        <v>0.17699999999999999</v>
      </c>
      <c r="L384" s="237"/>
      <c r="M384" s="237"/>
      <c r="N384" s="237"/>
      <c r="O384" s="237"/>
      <c r="P384" s="237"/>
      <c r="Q384" s="237"/>
      <c r="R384" s="241"/>
      <c r="T384" s="242"/>
      <c r="U384" s="237"/>
      <c r="V384" s="237"/>
      <c r="W384" s="237"/>
      <c r="X384" s="237"/>
      <c r="Y384" s="237"/>
      <c r="Z384" s="237"/>
      <c r="AA384" s="243"/>
      <c r="AT384" s="244" t="s">
        <v>161</v>
      </c>
      <c r="AU384" s="244" t="s">
        <v>132</v>
      </c>
      <c r="AV384" s="11" t="s">
        <v>132</v>
      </c>
      <c r="AW384" s="11" t="s">
        <v>34</v>
      </c>
      <c r="AX384" s="11" t="s">
        <v>77</v>
      </c>
      <c r="AY384" s="244" t="s">
        <v>153</v>
      </c>
    </row>
    <row r="385" s="12" customFormat="1" ht="16.5" customHeight="1">
      <c r="B385" s="245"/>
      <c r="C385" s="246"/>
      <c r="D385" s="246"/>
      <c r="E385" s="247" t="s">
        <v>20</v>
      </c>
      <c r="F385" s="248" t="s">
        <v>163</v>
      </c>
      <c r="G385" s="246"/>
      <c r="H385" s="246"/>
      <c r="I385" s="246"/>
      <c r="J385" s="246"/>
      <c r="K385" s="249">
        <v>0.17699999999999999</v>
      </c>
      <c r="L385" s="246"/>
      <c r="M385" s="246"/>
      <c r="N385" s="246"/>
      <c r="O385" s="246"/>
      <c r="P385" s="246"/>
      <c r="Q385" s="246"/>
      <c r="R385" s="250"/>
      <c r="T385" s="251"/>
      <c r="U385" s="246"/>
      <c r="V385" s="246"/>
      <c r="W385" s="246"/>
      <c r="X385" s="246"/>
      <c r="Y385" s="246"/>
      <c r="Z385" s="246"/>
      <c r="AA385" s="252"/>
      <c r="AT385" s="253" t="s">
        <v>161</v>
      </c>
      <c r="AU385" s="253" t="s">
        <v>132</v>
      </c>
      <c r="AV385" s="12" t="s">
        <v>158</v>
      </c>
      <c r="AW385" s="12" t="s">
        <v>34</v>
      </c>
      <c r="AX385" s="12" t="s">
        <v>82</v>
      </c>
      <c r="AY385" s="253" t="s">
        <v>153</v>
      </c>
    </row>
    <row r="386" s="1" customFormat="1" ht="38.25" customHeight="1">
      <c r="B386" s="48"/>
      <c r="C386" s="216" t="s">
        <v>498</v>
      </c>
      <c r="D386" s="216" t="s">
        <v>154</v>
      </c>
      <c r="E386" s="217" t="s">
        <v>499</v>
      </c>
      <c r="F386" s="218" t="s">
        <v>500</v>
      </c>
      <c r="G386" s="218"/>
      <c r="H386" s="218"/>
      <c r="I386" s="218"/>
      <c r="J386" s="219" t="s">
        <v>157</v>
      </c>
      <c r="K386" s="220">
        <v>37.920000000000002</v>
      </c>
      <c r="L386" s="221">
        <v>0</v>
      </c>
      <c r="M386" s="222"/>
      <c r="N386" s="220">
        <f>ROUND(L386*K386,3)</f>
        <v>0</v>
      </c>
      <c r="O386" s="220"/>
      <c r="P386" s="220"/>
      <c r="Q386" s="220"/>
      <c r="R386" s="50"/>
      <c r="T386" s="223" t="s">
        <v>20</v>
      </c>
      <c r="U386" s="58" t="s">
        <v>44</v>
      </c>
      <c r="V386" s="49"/>
      <c r="W386" s="224">
        <f>V386*K386</f>
        <v>0</v>
      </c>
      <c r="X386" s="224">
        <v>0</v>
      </c>
      <c r="Y386" s="224">
        <f>X386*K386</f>
        <v>0</v>
      </c>
      <c r="Z386" s="224">
        <v>0</v>
      </c>
      <c r="AA386" s="225">
        <f>Z386*K386</f>
        <v>0</v>
      </c>
      <c r="AR386" s="24" t="s">
        <v>244</v>
      </c>
      <c r="AT386" s="24" t="s">
        <v>154</v>
      </c>
      <c r="AU386" s="24" t="s">
        <v>132</v>
      </c>
      <c r="AY386" s="24" t="s">
        <v>153</v>
      </c>
      <c r="BE386" s="139">
        <f>IF(U386="základná",N386,0)</f>
        <v>0</v>
      </c>
      <c r="BF386" s="139">
        <f>IF(U386="znížená",N386,0)</f>
        <v>0</v>
      </c>
      <c r="BG386" s="139">
        <f>IF(U386="zákl. prenesená",N386,0)</f>
        <v>0</v>
      </c>
      <c r="BH386" s="139">
        <f>IF(U386="zníž. prenesená",N386,0)</f>
        <v>0</v>
      </c>
      <c r="BI386" s="139">
        <f>IF(U386="nulová",N386,0)</f>
        <v>0</v>
      </c>
      <c r="BJ386" s="24" t="s">
        <v>132</v>
      </c>
      <c r="BK386" s="226">
        <f>ROUND(L386*K386,3)</f>
        <v>0</v>
      </c>
      <c r="BL386" s="24" t="s">
        <v>244</v>
      </c>
      <c r="BM386" s="24" t="s">
        <v>501</v>
      </c>
    </row>
    <row r="387" s="10" customFormat="1" ht="16.5" customHeight="1">
      <c r="B387" s="227"/>
      <c r="C387" s="228"/>
      <c r="D387" s="228"/>
      <c r="E387" s="229" t="s">
        <v>20</v>
      </c>
      <c r="F387" s="230" t="s">
        <v>460</v>
      </c>
      <c r="G387" s="231"/>
      <c r="H387" s="231"/>
      <c r="I387" s="231"/>
      <c r="J387" s="228"/>
      <c r="K387" s="229" t="s">
        <v>20</v>
      </c>
      <c r="L387" s="228"/>
      <c r="M387" s="228"/>
      <c r="N387" s="228"/>
      <c r="O387" s="228"/>
      <c r="P387" s="228"/>
      <c r="Q387" s="228"/>
      <c r="R387" s="232"/>
      <c r="T387" s="233"/>
      <c r="U387" s="228"/>
      <c r="V387" s="228"/>
      <c r="W387" s="228"/>
      <c r="X387" s="228"/>
      <c r="Y387" s="228"/>
      <c r="Z387" s="228"/>
      <c r="AA387" s="234"/>
      <c r="AT387" s="235" t="s">
        <v>161</v>
      </c>
      <c r="AU387" s="235" t="s">
        <v>132</v>
      </c>
      <c r="AV387" s="10" t="s">
        <v>82</v>
      </c>
      <c r="AW387" s="10" t="s">
        <v>34</v>
      </c>
      <c r="AX387" s="10" t="s">
        <v>77</v>
      </c>
      <c r="AY387" s="235" t="s">
        <v>153</v>
      </c>
    </row>
    <row r="388" s="11" customFormat="1" ht="16.5" customHeight="1">
      <c r="B388" s="236"/>
      <c r="C388" s="237"/>
      <c r="D388" s="237"/>
      <c r="E388" s="238" t="s">
        <v>20</v>
      </c>
      <c r="F388" s="239" t="s">
        <v>502</v>
      </c>
      <c r="G388" s="237"/>
      <c r="H388" s="237"/>
      <c r="I388" s="237"/>
      <c r="J388" s="237"/>
      <c r="K388" s="240">
        <v>37.920000000000002</v>
      </c>
      <c r="L388" s="237"/>
      <c r="M388" s="237"/>
      <c r="N388" s="237"/>
      <c r="O388" s="237"/>
      <c r="P388" s="237"/>
      <c r="Q388" s="237"/>
      <c r="R388" s="241"/>
      <c r="T388" s="242"/>
      <c r="U388" s="237"/>
      <c r="V388" s="237"/>
      <c r="W388" s="237"/>
      <c r="X388" s="237"/>
      <c r="Y388" s="237"/>
      <c r="Z388" s="237"/>
      <c r="AA388" s="243"/>
      <c r="AT388" s="244" t="s">
        <v>161</v>
      </c>
      <c r="AU388" s="244" t="s">
        <v>132</v>
      </c>
      <c r="AV388" s="11" t="s">
        <v>132</v>
      </c>
      <c r="AW388" s="11" t="s">
        <v>34</v>
      </c>
      <c r="AX388" s="11" t="s">
        <v>77</v>
      </c>
      <c r="AY388" s="244" t="s">
        <v>153</v>
      </c>
    </row>
    <row r="389" s="12" customFormat="1" ht="16.5" customHeight="1">
      <c r="B389" s="245"/>
      <c r="C389" s="246"/>
      <c r="D389" s="246"/>
      <c r="E389" s="247" t="s">
        <v>20</v>
      </c>
      <c r="F389" s="248" t="s">
        <v>163</v>
      </c>
      <c r="G389" s="246"/>
      <c r="H389" s="246"/>
      <c r="I389" s="246"/>
      <c r="J389" s="246"/>
      <c r="K389" s="249">
        <v>37.920000000000002</v>
      </c>
      <c r="L389" s="246"/>
      <c r="M389" s="246"/>
      <c r="N389" s="246"/>
      <c r="O389" s="246"/>
      <c r="P389" s="246"/>
      <c r="Q389" s="246"/>
      <c r="R389" s="250"/>
      <c r="T389" s="251"/>
      <c r="U389" s="246"/>
      <c r="V389" s="246"/>
      <c r="W389" s="246"/>
      <c r="X389" s="246"/>
      <c r="Y389" s="246"/>
      <c r="Z389" s="246"/>
      <c r="AA389" s="252"/>
      <c r="AT389" s="253" t="s">
        <v>161</v>
      </c>
      <c r="AU389" s="253" t="s">
        <v>132</v>
      </c>
      <c r="AV389" s="12" t="s">
        <v>158</v>
      </c>
      <c r="AW389" s="12" t="s">
        <v>34</v>
      </c>
      <c r="AX389" s="12" t="s">
        <v>82</v>
      </c>
      <c r="AY389" s="253" t="s">
        <v>153</v>
      </c>
    </row>
    <row r="390" s="1" customFormat="1" ht="25.5" customHeight="1">
      <c r="B390" s="48"/>
      <c r="C390" s="266" t="s">
        <v>503</v>
      </c>
      <c r="D390" s="266" t="s">
        <v>240</v>
      </c>
      <c r="E390" s="267" t="s">
        <v>504</v>
      </c>
      <c r="F390" s="268" t="s">
        <v>505</v>
      </c>
      <c r="G390" s="268"/>
      <c r="H390" s="268"/>
      <c r="I390" s="268"/>
      <c r="J390" s="269" t="s">
        <v>157</v>
      </c>
      <c r="K390" s="270">
        <v>37.920000000000002</v>
      </c>
      <c r="L390" s="271">
        <v>0</v>
      </c>
      <c r="M390" s="272"/>
      <c r="N390" s="270">
        <f>ROUND(L390*K390,3)</f>
        <v>0</v>
      </c>
      <c r="O390" s="220"/>
      <c r="P390" s="220"/>
      <c r="Q390" s="220"/>
      <c r="R390" s="50"/>
      <c r="T390" s="223" t="s">
        <v>20</v>
      </c>
      <c r="U390" s="58" t="s">
        <v>44</v>
      </c>
      <c r="V390" s="49"/>
      <c r="W390" s="224">
        <f>V390*K390</f>
        <v>0</v>
      </c>
      <c r="X390" s="224">
        <v>0.014999999999999999</v>
      </c>
      <c r="Y390" s="224">
        <f>X390*K390</f>
        <v>0.56879999999999997</v>
      </c>
      <c r="Z390" s="224">
        <v>0</v>
      </c>
      <c r="AA390" s="225">
        <f>Z390*K390</f>
        <v>0</v>
      </c>
      <c r="AR390" s="24" t="s">
        <v>342</v>
      </c>
      <c r="AT390" s="24" t="s">
        <v>240</v>
      </c>
      <c r="AU390" s="24" t="s">
        <v>132</v>
      </c>
      <c r="AY390" s="24" t="s">
        <v>153</v>
      </c>
      <c r="BE390" s="139">
        <f>IF(U390="základná",N390,0)</f>
        <v>0</v>
      </c>
      <c r="BF390" s="139">
        <f>IF(U390="znížená",N390,0)</f>
        <v>0</v>
      </c>
      <c r="BG390" s="139">
        <f>IF(U390="zákl. prenesená",N390,0)</f>
        <v>0</v>
      </c>
      <c r="BH390" s="139">
        <f>IF(U390="zníž. prenesená",N390,0)</f>
        <v>0</v>
      </c>
      <c r="BI390" s="139">
        <f>IF(U390="nulová",N390,0)</f>
        <v>0</v>
      </c>
      <c r="BJ390" s="24" t="s">
        <v>132</v>
      </c>
      <c r="BK390" s="226">
        <f>ROUND(L390*K390,3)</f>
        <v>0</v>
      </c>
      <c r="BL390" s="24" t="s">
        <v>244</v>
      </c>
      <c r="BM390" s="24" t="s">
        <v>506</v>
      </c>
    </row>
    <row r="391" s="1" customFormat="1" ht="16.5" customHeight="1">
      <c r="B391" s="48"/>
      <c r="C391" s="216" t="s">
        <v>507</v>
      </c>
      <c r="D391" s="216" t="s">
        <v>154</v>
      </c>
      <c r="E391" s="217" t="s">
        <v>508</v>
      </c>
      <c r="F391" s="218" t="s">
        <v>509</v>
      </c>
      <c r="G391" s="218"/>
      <c r="H391" s="218"/>
      <c r="I391" s="218"/>
      <c r="J391" s="219" t="s">
        <v>157</v>
      </c>
      <c r="K391" s="220">
        <v>22.039999999999999</v>
      </c>
      <c r="L391" s="221">
        <v>0</v>
      </c>
      <c r="M391" s="222"/>
      <c r="N391" s="220">
        <f>ROUND(L391*K391,3)</f>
        <v>0</v>
      </c>
      <c r="O391" s="220"/>
      <c r="P391" s="220"/>
      <c r="Q391" s="220"/>
      <c r="R391" s="50"/>
      <c r="T391" s="223" t="s">
        <v>20</v>
      </c>
      <c r="U391" s="58" t="s">
        <v>44</v>
      </c>
      <c r="V391" s="49"/>
      <c r="W391" s="224">
        <f>V391*K391</f>
        <v>0</v>
      </c>
      <c r="X391" s="224">
        <v>0</v>
      </c>
      <c r="Y391" s="224">
        <f>X391*K391</f>
        <v>0</v>
      </c>
      <c r="Z391" s="224">
        <v>0.0070000000000000001</v>
      </c>
      <c r="AA391" s="225">
        <f>Z391*K391</f>
        <v>0.15428</v>
      </c>
      <c r="AR391" s="24" t="s">
        <v>244</v>
      </c>
      <c r="AT391" s="24" t="s">
        <v>154</v>
      </c>
      <c r="AU391" s="24" t="s">
        <v>132</v>
      </c>
      <c r="AY391" s="24" t="s">
        <v>153</v>
      </c>
      <c r="BE391" s="139">
        <f>IF(U391="základná",N391,0)</f>
        <v>0</v>
      </c>
      <c r="BF391" s="139">
        <f>IF(U391="znížená",N391,0)</f>
        <v>0</v>
      </c>
      <c r="BG391" s="139">
        <f>IF(U391="zákl. prenesená",N391,0)</f>
        <v>0</v>
      </c>
      <c r="BH391" s="139">
        <f>IF(U391="zníž. prenesená",N391,0)</f>
        <v>0</v>
      </c>
      <c r="BI391" s="139">
        <f>IF(U391="nulová",N391,0)</f>
        <v>0</v>
      </c>
      <c r="BJ391" s="24" t="s">
        <v>132</v>
      </c>
      <c r="BK391" s="226">
        <f>ROUND(L391*K391,3)</f>
        <v>0</v>
      </c>
      <c r="BL391" s="24" t="s">
        <v>244</v>
      </c>
      <c r="BM391" s="24" t="s">
        <v>510</v>
      </c>
    </row>
    <row r="392" s="11" customFormat="1" ht="16.5" customHeight="1">
      <c r="B392" s="236"/>
      <c r="C392" s="237"/>
      <c r="D392" s="237"/>
      <c r="E392" s="238" t="s">
        <v>20</v>
      </c>
      <c r="F392" s="275" t="s">
        <v>511</v>
      </c>
      <c r="G392" s="276"/>
      <c r="H392" s="276"/>
      <c r="I392" s="276"/>
      <c r="J392" s="237"/>
      <c r="K392" s="240">
        <v>22.039999999999999</v>
      </c>
      <c r="L392" s="237"/>
      <c r="M392" s="237"/>
      <c r="N392" s="237"/>
      <c r="O392" s="237"/>
      <c r="P392" s="237"/>
      <c r="Q392" s="237"/>
      <c r="R392" s="241"/>
      <c r="T392" s="242"/>
      <c r="U392" s="237"/>
      <c r="V392" s="237"/>
      <c r="W392" s="237"/>
      <c r="X392" s="237"/>
      <c r="Y392" s="237"/>
      <c r="Z392" s="237"/>
      <c r="AA392" s="243"/>
      <c r="AT392" s="244" t="s">
        <v>161</v>
      </c>
      <c r="AU392" s="244" t="s">
        <v>132</v>
      </c>
      <c r="AV392" s="11" t="s">
        <v>132</v>
      </c>
      <c r="AW392" s="11" t="s">
        <v>34</v>
      </c>
      <c r="AX392" s="11" t="s">
        <v>77</v>
      </c>
      <c r="AY392" s="244" t="s">
        <v>153</v>
      </c>
    </row>
    <row r="393" s="12" customFormat="1" ht="16.5" customHeight="1">
      <c r="B393" s="245"/>
      <c r="C393" s="246"/>
      <c r="D393" s="246"/>
      <c r="E393" s="247" t="s">
        <v>20</v>
      </c>
      <c r="F393" s="248" t="s">
        <v>163</v>
      </c>
      <c r="G393" s="246"/>
      <c r="H393" s="246"/>
      <c r="I393" s="246"/>
      <c r="J393" s="246"/>
      <c r="K393" s="249">
        <v>22.039999999999999</v>
      </c>
      <c r="L393" s="246"/>
      <c r="M393" s="246"/>
      <c r="N393" s="246"/>
      <c r="O393" s="246"/>
      <c r="P393" s="246"/>
      <c r="Q393" s="246"/>
      <c r="R393" s="250"/>
      <c r="T393" s="251"/>
      <c r="U393" s="246"/>
      <c r="V393" s="246"/>
      <c r="W393" s="246"/>
      <c r="X393" s="246"/>
      <c r="Y393" s="246"/>
      <c r="Z393" s="246"/>
      <c r="AA393" s="252"/>
      <c r="AT393" s="253" t="s">
        <v>161</v>
      </c>
      <c r="AU393" s="253" t="s">
        <v>132</v>
      </c>
      <c r="AV393" s="12" t="s">
        <v>158</v>
      </c>
      <c r="AW393" s="12" t="s">
        <v>34</v>
      </c>
      <c r="AX393" s="12" t="s">
        <v>82</v>
      </c>
      <c r="AY393" s="253" t="s">
        <v>153</v>
      </c>
    </row>
    <row r="394" s="1" customFormat="1" ht="25.5" customHeight="1">
      <c r="B394" s="48"/>
      <c r="C394" s="216" t="s">
        <v>512</v>
      </c>
      <c r="D394" s="216" t="s">
        <v>154</v>
      </c>
      <c r="E394" s="217" t="s">
        <v>513</v>
      </c>
      <c r="F394" s="218" t="s">
        <v>514</v>
      </c>
      <c r="G394" s="218"/>
      <c r="H394" s="218"/>
      <c r="I394" s="218"/>
      <c r="J394" s="219" t="s">
        <v>412</v>
      </c>
      <c r="K394" s="220">
        <v>52.866999999999997</v>
      </c>
      <c r="L394" s="221">
        <v>0</v>
      </c>
      <c r="M394" s="222"/>
      <c r="N394" s="220">
        <f>ROUND(L394*K394,3)</f>
        <v>0</v>
      </c>
      <c r="O394" s="220"/>
      <c r="P394" s="220"/>
      <c r="Q394" s="220"/>
      <c r="R394" s="50"/>
      <c r="T394" s="223" t="s">
        <v>20</v>
      </c>
      <c r="U394" s="58" t="s">
        <v>44</v>
      </c>
      <c r="V394" s="49"/>
      <c r="W394" s="224">
        <f>V394*K394</f>
        <v>0</v>
      </c>
      <c r="X394" s="224">
        <v>0.0031099999999999999</v>
      </c>
      <c r="Y394" s="224">
        <f>X394*K394</f>
        <v>0.16441636999999998</v>
      </c>
      <c r="Z394" s="224">
        <v>0</v>
      </c>
      <c r="AA394" s="225">
        <f>Z394*K394</f>
        <v>0</v>
      </c>
      <c r="AR394" s="24" t="s">
        <v>244</v>
      </c>
      <c r="AT394" s="24" t="s">
        <v>154</v>
      </c>
      <c r="AU394" s="24" t="s">
        <v>132</v>
      </c>
      <c r="AY394" s="24" t="s">
        <v>153</v>
      </c>
      <c r="BE394" s="139">
        <f>IF(U394="základná",N394,0)</f>
        <v>0</v>
      </c>
      <c r="BF394" s="139">
        <f>IF(U394="znížená",N394,0)</f>
        <v>0</v>
      </c>
      <c r="BG394" s="139">
        <f>IF(U394="zákl. prenesená",N394,0)</f>
        <v>0</v>
      </c>
      <c r="BH394" s="139">
        <f>IF(U394="zníž. prenesená",N394,0)</f>
        <v>0</v>
      </c>
      <c r="BI394" s="139">
        <f>IF(U394="nulová",N394,0)</f>
        <v>0</v>
      </c>
      <c r="BJ394" s="24" t="s">
        <v>132</v>
      </c>
      <c r="BK394" s="226">
        <f>ROUND(L394*K394,3)</f>
        <v>0</v>
      </c>
      <c r="BL394" s="24" t="s">
        <v>244</v>
      </c>
      <c r="BM394" s="24" t="s">
        <v>515</v>
      </c>
    </row>
    <row r="395" s="1" customFormat="1" ht="25.5" customHeight="1">
      <c r="B395" s="48"/>
      <c r="C395" s="216" t="s">
        <v>516</v>
      </c>
      <c r="D395" s="216" t="s">
        <v>154</v>
      </c>
      <c r="E395" s="217" t="s">
        <v>517</v>
      </c>
      <c r="F395" s="218" t="s">
        <v>518</v>
      </c>
      <c r="G395" s="218"/>
      <c r="H395" s="218"/>
      <c r="I395" s="218"/>
      <c r="J395" s="219" t="s">
        <v>229</v>
      </c>
      <c r="K395" s="220">
        <v>1.123</v>
      </c>
      <c r="L395" s="221">
        <v>0</v>
      </c>
      <c r="M395" s="222"/>
      <c r="N395" s="220">
        <f>ROUND(L395*K395,3)</f>
        <v>0</v>
      </c>
      <c r="O395" s="220"/>
      <c r="P395" s="220"/>
      <c r="Q395" s="220"/>
      <c r="R395" s="50"/>
      <c r="T395" s="223" t="s">
        <v>20</v>
      </c>
      <c r="U395" s="58" t="s">
        <v>44</v>
      </c>
      <c r="V395" s="49"/>
      <c r="W395" s="224">
        <f>V395*K395</f>
        <v>0</v>
      </c>
      <c r="X395" s="224">
        <v>0</v>
      </c>
      <c r="Y395" s="224">
        <f>X395*K395</f>
        <v>0</v>
      </c>
      <c r="Z395" s="224">
        <v>0</v>
      </c>
      <c r="AA395" s="225">
        <f>Z395*K395</f>
        <v>0</v>
      </c>
      <c r="AR395" s="24" t="s">
        <v>244</v>
      </c>
      <c r="AT395" s="24" t="s">
        <v>154</v>
      </c>
      <c r="AU395" s="24" t="s">
        <v>132</v>
      </c>
      <c r="AY395" s="24" t="s">
        <v>153</v>
      </c>
      <c r="BE395" s="139">
        <f>IF(U395="základná",N395,0)</f>
        <v>0</v>
      </c>
      <c r="BF395" s="139">
        <f>IF(U395="znížená",N395,0)</f>
        <v>0</v>
      </c>
      <c r="BG395" s="139">
        <f>IF(U395="zákl. prenesená",N395,0)</f>
        <v>0</v>
      </c>
      <c r="BH395" s="139">
        <f>IF(U395="zníž. prenesená",N395,0)</f>
        <v>0</v>
      </c>
      <c r="BI395" s="139">
        <f>IF(U395="nulová",N395,0)</f>
        <v>0</v>
      </c>
      <c r="BJ395" s="24" t="s">
        <v>132</v>
      </c>
      <c r="BK395" s="226">
        <f>ROUND(L395*K395,3)</f>
        <v>0</v>
      </c>
      <c r="BL395" s="24" t="s">
        <v>244</v>
      </c>
      <c r="BM395" s="24" t="s">
        <v>519</v>
      </c>
    </row>
    <row r="396" s="9" customFormat="1" ht="29.88" customHeight="1">
      <c r="B396" s="202"/>
      <c r="C396" s="203"/>
      <c r="D396" s="213" t="s">
        <v>117</v>
      </c>
      <c r="E396" s="213"/>
      <c r="F396" s="213"/>
      <c r="G396" s="213"/>
      <c r="H396" s="213"/>
      <c r="I396" s="213"/>
      <c r="J396" s="213"/>
      <c r="K396" s="213"/>
      <c r="L396" s="213"/>
      <c r="M396" s="213"/>
      <c r="N396" s="254">
        <f>BK396</f>
        <v>0</v>
      </c>
      <c r="O396" s="255"/>
      <c r="P396" s="255"/>
      <c r="Q396" s="255"/>
      <c r="R396" s="206"/>
      <c r="T396" s="207"/>
      <c r="U396" s="203"/>
      <c r="V396" s="203"/>
      <c r="W396" s="208">
        <f>SUM(W397:W401)</f>
        <v>0</v>
      </c>
      <c r="X396" s="203"/>
      <c r="Y396" s="208">
        <f>SUM(Y397:Y401)</f>
        <v>0.31915650000000001</v>
      </c>
      <c r="Z396" s="203"/>
      <c r="AA396" s="209">
        <f>SUM(AA397:AA401)</f>
        <v>0</v>
      </c>
      <c r="AR396" s="210" t="s">
        <v>132</v>
      </c>
      <c r="AT396" s="211" t="s">
        <v>76</v>
      </c>
      <c r="AU396" s="211" t="s">
        <v>82</v>
      </c>
      <c r="AY396" s="210" t="s">
        <v>153</v>
      </c>
      <c r="BK396" s="212">
        <f>SUM(BK397:BK401)</f>
        <v>0</v>
      </c>
    </row>
    <row r="397" s="1" customFormat="1" ht="38.25" customHeight="1">
      <c r="B397" s="48"/>
      <c r="C397" s="216" t="s">
        <v>520</v>
      </c>
      <c r="D397" s="216" t="s">
        <v>154</v>
      </c>
      <c r="E397" s="217" t="s">
        <v>521</v>
      </c>
      <c r="F397" s="218" t="s">
        <v>522</v>
      </c>
      <c r="G397" s="218"/>
      <c r="H397" s="218"/>
      <c r="I397" s="218"/>
      <c r="J397" s="219" t="s">
        <v>157</v>
      </c>
      <c r="K397" s="220">
        <v>25.350000000000001</v>
      </c>
      <c r="L397" s="221">
        <v>0</v>
      </c>
      <c r="M397" s="222"/>
      <c r="N397" s="220">
        <f>ROUND(L397*K397,3)</f>
        <v>0</v>
      </c>
      <c r="O397" s="220"/>
      <c r="P397" s="220"/>
      <c r="Q397" s="220"/>
      <c r="R397" s="50"/>
      <c r="T397" s="223" t="s">
        <v>20</v>
      </c>
      <c r="U397" s="58" t="s">
        <v>44</v>
      </c>
      <c r="V397" s="49"/>
      <c r="W397" s="224">
        <f>V397*K397</f>
        <v>0</v>
      </c>
      <c r="X397" s="224">
        <v>0.012590000000000001</v>
      </c>
      <c r="Y397" s="224">
        <f>X397*K397</f>
        <v>0.31915650000000001</v>
      </c>
      <c r="Z397" s="224">
        <v>0</v>
      </c>
      <c r="AA397" s="225">
        <f>Z397*K397</f>
        <v>0</v>
      </c>
      <c r="AR397" s="24" t="s">
        <v>244</v>
      </c>
      <c r="AT397" s="24" t="s">
        <v>154</v>
      </c>
      <c r="AU397" s="24" t="s">
        <v>132</v>
      </c>
      <c r="AY397" s="24" t="s">
        <v>153</v>
      </c>
      <c r="BE397" s="139">
        <f>IF(U397="základná",N397,0)</f>
        <v>0</v>
      </c>
      <c r="BF397" s="139">
        <f>IF(U397="znížená",N397,0)</f>
        <v>0</v>
      </c>
      <c r="BG397" s="139">
        <f>IF(U397="zákl. prenesená",N397,0)</f>
        <v>0</v>
      </c>
      <c r="BH397" s="139">
        <f>IF(U397="zníž. prenesená",N397,0)</f>
        <v>0</v>
      </c>
      <c r="BI397" s="139">
        <f>IF(U397="nulová",N397,0)</f>
        <v>0</v>
      </c>
      <c r="BJ397" s="24" t="s">
        <v>132</v>
      </c>
      <c r="BK397" s="226">
        <f>ROUND(L397*K397,3)</f>
        <v>0</v>
      </c>
      <c r="BL397" s="24" t="s">
        <v>244</v>
      </c>
      <c r="BM397" s="24" t="s">
        <v>523</v>
      </c>
    </row>
    <row r="398" s="10" customFormat="1" ht="16.5" customHeight="1">
      <c r="B398" s="227"/>
      <c r="C398" s="228"/>
      <c r="D398" s="228"/>
      <c r="E398" s="229" t="s">
        <v>20</v>
      </c>
      <c r="F398" s="230" t="s">
        <v>524</v>
      </c>
      <c r="G398" s="231"/>
      <c r="H398" s="231"/>
      <c r="I398" s="231"/>
      <c r="J398" s="228"/>
      <c r="K398" s="229" t="s">
        <v>20</v>
      </c>
      <c r="L398" s="228"/>
      <c r="M398" s="228"/>
      <c r="N398" s="228"/>
      <c r="O398" s="228"/>
      <c r="P398" s="228"/>
      <c r="Q398" s="228"/>
      <c r="R398" s="232"/>
      <c r="T398" s="233"/>
      <c r="U398" s="228"/>
      <c r="V398" s="228"/>
      <c r="W398" s="228"/>
      <c r="X398" s="228"/>
      <c r="Y398" s="228"/>
      <c r="Z398" s="228"/>
      <c r="AA398" s="234"/>
      <c r="AT398" s="235" t="s">
        <v>161</v>
      </c>
      <c r="AU398" s="235" t="s">
        <v>132</v>
      </c>
      <c r="AV398" s="10" t="s">
        <v>82</v>
      </c>
      <c r="AW398" s="10" t="s">
        <v>34</v>
      </c>
      <c r="AX398" s="10" t="s">
        <v>77</v>
      </c>
      <c r="AY398" s="235" t="s">
        <v>153</v>
      </c>
    </row>
    <row r="399" s="11" customFormat="1" ht="16.5" customHeight="1">
      <c r="B399" s="236"/>
      <c r="C399" s="237"/>
      <c r="D399" s="237"/>
      <c r="E399" s="238" t="s">
        <v>20</v>
      </c>
      <c r="F399" s="239" t="s">
        <v>525</v>
      </c>
      <c r="G399" s="237"/>
      <c r="H399" s="237"/>
      <c r="I399" s="237"/>
      <c r="J399" s="237"/>
      <c r="K399" s="240">
        <v>25.350000000000001</v>
      </c>
      <c r="L399" s="237"/>
      <c r="M399" s="237"/>
      <c r="N399" s="237"/>
      <c r="O399" s="237"/>
      <c r="P399" s="237"/>
      <c r="Q399" s="237"/>
      <c r="R399" s="241"/>
      <c r="T399" s="242"/>
      <c r="U399" s="237"/>
      <c r="V399" s="237"/>
      <c r="W399" s="237"/>
      <c r="X399" s="237"/>
      <c r="Y399" s="237"/>
      <c r="Z399" s="237"/>
      <c r="AA399" s="243"/>
      <c r="AT399" s="244" t="s">
        <v>161</v>
      </c>
      <c r="AU399" s="244" t="s">
        <v>132</v>
      </c>
      <c r="AV399" s="11" t="s">
        <v>132</v>
      </c>
      <c r="AW399" s="11" t="s">
        <v>34</v>
      </c>
      <c r="AX399" s="11" t="s">
        <v>77</v>
      </c>
      <c r="AY399" s="244" t="s">
        <v>153</v>
      </c>
    </row>
    <row r="400" s="12" customFormat="1" ht="16.5" customHeight="1">
      <c r="B400" s="245"/>
      <c r="C400" s="246"/>
      <c r="D400" s="246"/>
      <c r="E400" s="247" t="s">
        <v>20</v>
      </c>
      <c r="F400" s="248" t="s">
        <v>163</v>
      </c>
      <c r="G400" s="246"/>
      <c r="H400" s="246"/>
      <c r="I400" s="246"/>
      <c r="J400" s="246"/>
      <c r="K400" s="249">
        <v>25.350000000000001</v>
      </c>
      <c r="L400" s="246"/>
      <c r="M400" s="246"/>
      <c r="N400" s="246"/>
      <c r="O400" s="246"/>
      <c r="P400" s="246"/>
      <c r="Q400" s="246"/>
      <c r="R400" s="250"/>
      <c r="T400" s="251"/>
      <c r="U400" s="246"/>
      <c r="V400" s="246"/>
      <c r="W400" s="246"/>
      <c r="X400" s="246"/>
      <c r="Y400" s="246"/>
      <c r="Z400" s="246"/>
      <c r="AA400" s="252"/>
      <c r="AT400" s="253" t="s">
        <v>161</v>
      </c>
      <c r="AU400" s="253" t="s">
        <v>132</v>
      </c>
      <c r="AV400" s="12" t="s">
        <v>158</v>
      </c>
      <c r="AW400" s="12" t="s">
        <v>34</v>
      </c>
      <c r="AX400" s="12" t="s">
        <v>82</v>
      </c>
      <c r="AY400" s="253" t="s">
        <v>153</v>
      </c>
    </row>
    <row r="401" s="1" customFormat="1" ht="25.5" customHeight="1">
      <c r="B401" s="48"/>
      <c r="C401" s="216" t="s">
        <v>526</v>
      </c>
      <c r="D401" s="216" t="s">
        <v>154</v>
      </c>
      <c r="E401" s="217" t="s">
        <v>527</v>
      </c>
      <c r="F401" s="218" t="s">
        <v>528</v>
      </c>
      <c r="G401" s="218"/>
      <c r="H401" s="218"/>
      <c r="I401" s="218"/>
      <c r="J401" s="219" t="s">
        <v>229</v>
      </c>
      <c r="K401" s="220">
        <v>0.31900000000000001</v>
      </c>
      <c r="L401" s="221">
        <v>0</v>
      </c>
      <c r="M401" s="222"/>
      <c r="N401" s="220">
        <f>ROUND(L401*K401,3)</f>
        <v>0</v>
      </c>
      <c r="O401" s="220"/>
      <c r="P401" s="220"/>
      <c r="Q401" s="220"/>
      <c r="R401" s="50"/>
      <c r="T401" s="223" t="s">
        <v>20</v>
      </c>
      <c r="U401" s="58" t="s">
        <v>44</v>
      </c>
      <c r="V401" s="49"/>
      <c r="W401" s="224">
        <f>V401*K401</f>
        <v>0</v>
      </c>
      <c r="X401" s="224">
        <v>0</v>
      </c>
      <c r="Y401" s="224">
        <f>X401*K401</f>
        <v>0</v>
      </c>
      <c r="Z401" s="224">
        <v>0</v>
      </c>
      <c r="AA401" s="225">
        <f>Z401*K401</f>
        <v>0</v>
      </c>
      <c r="AR401" s="24" t="s">
        <v>244</v>
      </c>
      <c r="AT401" s="24" t="s">
        <v>154</v>
      </c>
      <c r="AU401" s="24" t="s">
        <v>132</v>
      </c>
      <c r="AY401" s="24" t="s">
        <v>153</v>
      </c>
      <c r="BE401" s="139">
        <f>IF(U401="základná",N401,0)</f>
        <v>0</v>
      </c>
      <c r="BF401" s="139">
        <f>IF(U401="znížená",N401,0)</f>
        <v>0</v>
      </c>
      <c r="BG401" s="139">
        <f>IF(U401="zákl. prenesená",N401,0)</f>
        <v>0</v>
      </c>
      <c r="BH401" s="139">
        <f>IF(U401="zníž. prenesená",N401,0)</f>
        <v>0</v>
      </c>
      <c r="BI401" s="139">
        <f>IF(U401="nulová",N401,0)</f>
        <v>0</v>
      </c>
      <c r="BJ401" s="24" t="s">
        <v>132</v>
      </c>
      <c r="BK401" s="226">
        <f>ROUND(L401*K401,3)</f>
        <v>0</v>
      </c>
      <c r="BL401" s="24" t="s">
        <v>244</v>
      </c>
      <c r="BM401" s="24" t="s">
        <v>529</v>
      </c>
    </row>
    <row r="402" s="9" customFormat="1" ht="29.88" customHeight="1">
      <c r="B402" s="202"/>
      <c r="C402" s="203"/>
      <c r="D402" s="213" t="s">
        <v>118</v>
      </c>
      <c r="E402" s="213"/>
      <c r="F402" s="213"/>
      <c r="G402" s="213"/>
      <c r="H402" s="213"/>
      <c r="I402" s="213"/>
      <c r="J402" s="213"/>
      <c r="K402" s="213"/>
      <c r="L402" s="213"/>
      <c r="M402" s="213"/>
      <c r="N402" s="254">
        <f>BK402</f>
        <v>0</v>
      </c>
      <c r="O402" s="255"/>
      <c r="P402" s="255"/>
      <c r="Q402" s="255"/>
      <c r="R402" s="206"/>
      <c r="T402" s="207"/>
      <c r="U402" s="203"/>
      <c r="V402" s="203"/>
      <c r="W402" s="208">
        <f>SUM(W403:W430)</f>
        <v>0</v>
      </c>
      <c r="X402" s="203"/>
      <c r="Y402" s="208">
        <f>SUM(Y403:Y430)</f>
        <v>0.036719999999999996</v>
      </c>
      <c r="Z402" s="203"/>
      <c r="AA402" s="209">
        <f>SUM(AA403:AA430)</f>
        <v>0.1214388</v>
      </c>
      <c r="AR402" s="210" t="s">
        <v>132</v>
      </c>
      <c r="AT402" s="211" t="s">
        <v>76</v>
      </c>
      <c r="AU402" s="211" t="s">
        <v>82</v>
      </c>
      <c r="AY402" s="210" t="s">
        <v>153</v>
      </c>
      <c r="BK402" s="212">
        <f>SUM(BK403:BK430)</f>
        <v>0</v>
      </c>
    </row>
    <row r="403" s="1" customFormat="1" ht="38.25" customHeight="1">
      <c r="B403" s="48"/>
      <c r="C403" s="216" t="s">
        <v>530</v>
      </c>
      <c r="D403" s="216" t="s">
        <v>154</v>
      </c>
      <c r="E403" s="217" t="s">
        <v>531</v>
      </c>
      <c r="F403" s="218" t="s">
        <v>532</v>
      </c>
      <c r="G403" s="218"/>
      <c r="H403" s="218"/>
      <c r="I403" s="218"/>
      <c r="J403" s="219" t="s">
        <v>157</v>
      </c>
      <c r="K403" s="220">
        <v>45.82</v>
      </c>
      <c r="L403" s="221">
        <v>0</v>
      </c>
      <c r="M403" s="222"/>
      <c r="N403" s="220">
        <f>ROUND(L403*K403,3)</f>
        <v>0</v>
      </c>
      <c r="O403" s="220"/>
      <c r="P403" s="220"/>
      <c r="Q403" s="220"/>
      <c r="R403" s="50"/>
      <c r="T403" s="223" t="s">
        <v>20</v>
      </c>
      <c r="U403" s="58" t="s">
        <v>44</v>
      </c>
      <c r="V403" s="49"/>
      <c r="W403" s="224">
        <f>V403*K403</f>
        <v>0</v>
      </c>
      <c r="X403" s="224">
        <v>0.00035</v>
      </c>
      <c r="Y403" s="224">
        <f>X403*K403</f>
        <v>0.016036999999999999</v>
      </c>
      <c r="Z403" s="224">
        <v>0</v>
      </c>
      <c r="AA403" s="225">
        <f>Z403*K403</f>
        <v>0</v>
      </c>
      <c r="AR403" s="24" t="s">
        <v>244</v>
      </c>
      <c r="AT403" s="24" t="s">
        <v>154</v>
      </c>
      <c r="AU403" s="24" t="s">
        <v>132</v>
      </c>
      <c r="AY403" s="24" t="s">
        <v>153</v>
      </c>
      <c r="BE403" s="139">
        <f>IF(U403="základná",N403,0)</f>
        <v>0</v>
      </c>
      <c r="BF403" s="139">
        <f>IF(U403="znížená",N403,0)</f>
        <v>0</v>
      </c>
      <c r="BG403" s="139">
        <f>IF(U403="zákl. prenesená",N403,0)</f>
        <v>0</v>
      </c>
      <c r="BH403" s="139">
        <f>IF(U403="zníž. prenesená",N403,0)</f>
        <v>0</v>
      </c>
      <c r="BI403" s="139">
        <f>IF(U403="nulová",N403,0)</f>
        <v>0</v>
      </c>
      <c r="BJ403" s="24" t="s">
        <v>132</v>
      </c>
      <c r="BK403" s="226">
        <f>ROUND(L403*K403,3)</f>
        <v>0</v>
      </c>
      <c r="BL403" s="24" t="s">
        <v>244</v>
      </c>
      <c r="BM403" s="24" t="s">
        <v>533</v>
      </c>
    </row>
    <row r="404" s="10" customFormat="1" ht="16.5" customHeight="1">
      <c r="B404" s="227"/>
      <c r="C404" s="228"/>
      <c r="D404" s="228"/>
      <c r="E404" s="229" t="s">
        <v>20</v>
      </c>
      <c r="F404" s="230" t="s">
        <v>534</v>
      </c>
      <c r="G404" s="231"/>
      <c r="H404" s="231"/>
      <c r="I404" s="231"/>
      <c r="J404" s="228"/>
      <c r="K404" s="229" t="s">
        <v>20</v>
      </c>
      <c r="L404" s="228"/>
      <c r="M404" s="228"/>
      <c r="N404" s="228"/>
      <c r="O404" s="228"/>
      <c r="P404" s="228"/>
      <c r="Q404" s="228"/>
      <c r="R404" s="232"/>
      <c r="T404" s="233"/>
      <c r="U404" s="228"/>
      <c r="V404" s="228"/>
      <c r="W404" s="228"/>
      <c r="X404" s="228"/>
      <c r="Y404" s="228"/>
      <c r="Z404" s="228"/>
      <c r="AA404" s="234"/>
      <c r="AT404" s="235" t="s">
        <v>161</v>
      </c>
      <c r="AU404" s="235" t="s">
        <v>132</v>
      </c>
      <c r="AV404" s="10" t="s">
        <v>82</v>
      </c>
      <c r="AW404" s="10" t="s">
        <v>34</v>
      </c>
      <c r="AX404" s="10" t="s">
        <v>77</v>
      </c>
      <c r="AY404" s="235" t="s">
        <v>153</v>
      </c>
    </row>
    <row r="405" s="11" customFormat="1" ht="16.5" customHeight="1">
      <c r="B405" s="236"/>
      <c r="C405" s="237"/>
      <c r="D405" s="237"/>
      <c r="E405" s="238" t="s">
        <v>20</v>
      </c>
      <c r="F405" s="239" t="s">
        <v>461</v>
      </c>
      <c r="G405" s="237"/>
      <c r="H405" s="237"/>
      <c r="I405" s="237"/>
      <c r="J405" s="237"/>
      <c r="K405" s="240">
        <v>45.82</v>
      </c>
      <c r="L405" s="237"/>
      <c r="M405" s="237"/>
      <c r="N405" s="237"/>
      <c r="O405" s="237"/>
      <c r="P405" s="237"/>
      <c r="Q405" s="237"/>
      <c r="R405" s="241"/>
      <c r="T405" s="242"/>
      <c r="U405" s="237"/>
      <c r="V405" s="237"/>
      <c r="W405" s="237"/>
      <c r="X405" s="237"/>
      <c r="Y405" s="237"/>
      <c r="Z405" s="237"/>
      <c r="AA405" s="243"/>
      <c r="AT405" s="244" t="s">
        <v>161</v>
      </c>
      <c r="AU405" s="244" t="s">
        <v>132</v>
      </c>
      <c r="AV405" s="11" t="s">
        <v>132</v>
      </c>
      <c r="AW405" s="11" t="s">
        <v>34</v>
      </c>
      <c r="AX405" s="11" t="s">
        <v>77</v>
      </c>
      <c r="AY405" s="244" t="s">
        <v>153</v>
      </c>
    </row>
    <row r="406" s="12" customFormat="1" ht="16.5" customHeight="1">
      <c r="B406" s="245"/>
      <c r="C406" s="246"/>
      <c r="D406" s="246"/>
      <c r="E406" s="247" t="s">
        <v>20</v>
      </c>
      <c r="F406" s="248" t="s">
        <v>163</v>
      </c>
      <c r="G406" s="246"/>
      <c r="H406" s="246"/>
      <c r="I406" s="246"/>
      <c r="J406" s="246"/>
      <c r="K406" s="249">
        <v>45.82</v>
      </c>
      <c r="L406" s="246"/>
      <c r="M406" s="246"/>
      <c r="N406" s="246"/>
      <c r="O406" s="246"/>
      <c r="P406" s="246"/>
      <c r="Q406" s="246"/>
      <c r="R406" s="250"/>
      <c r="T406" s="251"/>
      <c r="U406" s="246"/>
      <c r="V406" s="246"/>
      <c r="W406" s="246"/>
      <c r="X406" s="246"/>
      <c r="Y406" s="246"/>
      <c r="Z406" s="246"/>
      <c r="AA406" s="252"/>
      <c r="AT406" s="253" t="s">
        <v>161</v>
      </c>
      <c r="AU406" s="253" t="s">
        <v>132</v>
      </c>
      <c r="AV406" s="12" t="s">
        <v>158</v>
      </c>
      <c r="AW406" s="12" t="s">
        <v>34</v>
      </c>
      <c r="AX406" s="12" t="s">
        <v>82</v>
      </c>
      <c r="AY406" s="253" t="s">
        <v>153</v>
      </c>
    </row>
    <row r="407" s="1" customFormat="1" ht="38.25" customHeight="1">
      <c r="B407" s="48"/>
      <c r="C407" s="216" t="s">
        <v>535</v>
      </c>
      <c r="D407" s="216" t="s">
        <v>154</v>
      </c>
      <c r="E407" s="217" t="s">
        <v>536</v>
      </c>
      <c r="F407" s="218" t="s">
        <v>537</v>
      </c>
      <c r="G407" s="218"/>
      <c r="H407" s="218"/>
      <c r="I407" s="218"/>
      <c r="J407" s="219" t="s">
        <v>157</v>
      </c>
      <c r="K407" s="220">
        <v>16.59</v>
      </c>
      <c r="L407" s="221">
        <v>0</v>
      </c>
      <c r="M407" s="222"/>
      <c r="N407" s="220">
        <f>ROUND(L407*K407,3)</f>
        <v>0</v>
      </c>
      <c r="O407" s="220"/>
      <c r="P407" s="220"/>
      <c r="Q407" s="220"/>
      <c r="R407" s="50"/>
      <c r="T407" s="223" t="s">
        <v>20</v>
      </c>
      <c r="U407" s="58" t="s">
        <v>44</v>
      </c>
      <c r="V407" s="49"/>
      <c r="W407" s="224">
        <f>V407*K407</f>
        <v>0</v>
      </c>
      <c r="X407" s="224">
        <v>0</v>
      </c>
      <c r="Y407" s="224">
        <f>X407*K407</f>
        <v>0</v>
      </c>
      <c r="Z407" s="224">
        <v>0.0073200000000000001</v>
      </c>
      <c r="AA407" s="225">
        <f>Z407*K407</f>
        <v>0.1214388</v>
      </c>
      <c r="AR407" s="24" t="s">
        <v>244</v>
      </c>
      <c r="AT407" s="24" t="s">
        <v>154</v>
      </c>
      <c r="AU407" s="24" t="s">
        <v>132</v>
      </c>
      <c r="AY407" s="24" t="s">
        <v>153</v>
      </c>
      <c r="BE407" s="139">
        <f>IF(U407="základná",N407,0)</f>
        <v>0</v>
      </c>
      <c r="BF407" s="139">
        <f>IF(U407="znížená",N407,0)</f>
        <v>0</v>
      </c>
      <c r="BG407" s="139">
        <f>IF(U407="zákl. prenesená",N407,0)</f>
        <v>0</v>
      </c>
      <c r="BH407" s="139">
        <f>IF(U407="zníž. prenesená",N407,0)</f>
        <v>0</v>
      </c>
      <c r="BI407" s="139">
        <f>IF(U407="nulová",N407,0)</f>
        <v>0</v>
      </c>
      <c r="BJ407" s="24" t="s">
        <v>132</v>
      </c>
      <c r="BK407" s="226">
        <f>ROUND(L407*K407,3)</f>
        <v>0</v>
      </c>
      <c r="BL407" s="24" t="s">
        <v>244</v>
      </c>
      <c r="BM407" s="24" t="s">
        <v>538</v>
      </c>
    </row>
    <row r="408" s="10" customFormat="1" ht="16.5" customHeight="1">
      <c r="B408" s="227"/>
      <c r="C408" s="228"/>
      <c r="D408" s="228"/>
      <c r="E408" s="229" t="s">
        <v>20</v>
      </c>
      <c r="F408" s="230" t="s">
        <v>257</v>
      </c>
      <c r="G408" s="231"/>
      <c r="H408" s="231"/>
      <c r="I408" s="231"/>
      <c r="J408" s="228"/>
      <c r="K408" s="229" t="s">
        <v>20</v>
      </c>
      <c r="L408" s="228"/>
      <c r="M408" s="228"/>
      <c r="N408" s="228"/>
      <c r="O408" s="228"/>
      <c r="P408" s="228"/>
      <c r="Q408" s="228"/>
      <c r="R408" s="232"/>
      <c r="T408" s="233"/>
      <c r="U408" s="228"/>
      <c r="V408" s="228"/>
      <c r="W408" s="228"/>
      <c r="X408" s="228"/>
      <c r="Y408" s="228"/>
      <c r="Z408" s="228"/>
      <c r="AA408" s="234"/>
      <c r="AT408" s="235" t="s">
        <v>161</v>
      </c>
      <c r="AU408" s="235" t="s">
        <v>132</v>
      </c>
      <c r="AV408" s="10" t="s">
        <v>82</v>
      </c>
      <c r="AW408" s="10" t="s">
        <v>34</v>
      </c>
      <c r="AX408" s="10" t="s">
        <v>77</v>
      </c>
      <c r="AY408" s="235" t="s">
        <v>153</v>
      </c>
    </row>
    <row r="409" s="11" customFormat="1" ht="16.5" customHeight="1">
      <c r="B409" s="236"/>
      <c r="C409" s="237"/>
      <c r="D409" s="237"/>
      <c r="E409" s="238" t="s">
        <v>20</v>
      </c>
      <c r="F409" s="239" t="s">
        <v>539</v>
      </c>
      <c r="G409" s="237"/>
      <c r="H409" s="237"/>
      <c r="I409" s="237"/>
      <c r="J409" s="237"/>
      <c r="K409" s="240">
        <v>16.59</v>
      </c>
      <c r="L409" s="237"/>
      <c r="M409" s="237"/>
      <c r="N409" s="237"/>
      <c r="O409" s="237"/>
      <c r="P409" s="237"/>
      <c r="Q409" s="237"/>
      <c r="R409" s="241"/>
      <c r="T409" s="242"/>
      <c r="U409" s="237"/>
      <c r="V409" s="237"/>
      <c r="W409" s="237"/>
      <c r="X409" s="237"/>
      <c r="Y409" s="237"/>
      <c r="Z409" s="237"/>
      <c r="AA409" s="243"/>
      <c r="AT409" s="244" t="s">
        <v>161</v>
      </c>
      <c r="AU409" s="244" t="s">
        <v>132</v>
      </c>
      <c r="AV409" s="11" t="s">
        <v>132</v>
      </c>
      <c r="AW409" s="11" t="s">
        <v>34</v>
      </c>
      <c r="AX409" s="11" t="s">
        <v>77</v>
      </c>
      <c r="AY409" s="244" t="s">
        <v>153</v>
      </c>
    </row>
    <row r="410" s="12" customFormat="1" ht="16.5" customHeight="1">
      <c r="B410" s="245"/>
      <c r="C410" s="246"/>
      <c r="D410" s="246"/>
      <c r="E410" s="247" t="s">
        <v>20</v>
      </c>
      <c r="F410" s="248" t="s">
        <v>163</v>
      </c>
      <c r="G410" s="246"/>
      <c r="H410" s="246"/>
      <c r="I410" s="246"/>
      <c r="J410" s="246"/>
      <c r="K410" s="249">
        <v>16.59</v>
      </c>
      <c r="L410" s="246"/>
      <c r="M410" s="246"/>
      <c r="N410" s="246"/>
      <c r="O410" s="246"/>
      <c r="P410" s="246"/>
      <c r="Q410" s="246"/>
      <c r="R410" s="250"/>
      <c r="T410" s="251"/>
      <c r="U410" s="246"/>
      <c r="V410" s="246"/>
      <c r="W410" s="246"/>
      <c r="X410" s="246"/>
      <c r="Y410" s="246"/>
      <c r="Z410" s="246"/>
      <c r="AA410" s="252"/>
      <c r="AT410" s="253" t="s">
        <v>161</v>
      </c>
      <c r="AU410" s="253" t="s">
        <v>132</v>
      </c>
      <c r="AV410" s="12" t="s">
        <v>158</v>
      </c>
      <c r="AW410" s="12" t="s">
        <v>34</v>
      </c>
      <c r="AX410" s="12" t="s">
        <v>82</v>
      </c>
      <c r="AY410" s="253" t="s">
        <v>153</v>
      </c>
    </row>
    <row r="411" s="1" customFormat="1" ht="25.5" customHeight="1">
      <c r="B411" s="48"/>
      <c r="C411" s="216" t="s">
        <v>540</v>
      </c>
      <c r="D411" s="216" t="s">
        <v>154</v>
      </c>
      <c r="E411" s="217" t="s">
        <v>541</v>
      </c>
      <c r="F411" s="218" t="s">
        <v>542</v>
      </c>
      <c r="G411" s="218"/>
      <c r="H411" s="218"/>
      <c r="I411" s="218"/>
      <c r="J411" s="219" t="s">
        <v>157</v>
      </c>
      <c r="K411" s="220">
        <v>16.59</v>
      </c>
      <c r="L411" s="221">
        <v>0</v>
      </c>
      <c r="M411" s="222"/>
      <c r="N411" s="220">
        <f>ROUND(L411*K411,3)</f>
        <v>0</v>
      </c>
      <c r="O411" s="220"/>
      <c r="P411" s="220"/>
      <c r="Q411" s="220"/>
      <c r="R411" s="50"/>
      <c r="T411" s="223" t="s">
        <v>20</v>
      </c>
      <c r="U411" s="58" t="s">
        <v>44</v>
      </c>
      <c r="V411" s="49"/>
      <c r="W411" s="224">
        <f>V411*K411</f>
        <v>0</v>
      </c>
      <c r="X411" s="224">
        <v>0</v>
      </c>
      <c r="Y411" s="224">
        <f>X411*K411</f>
        <v>0</v>
      </c>
      <c r="Z411" s="224">
        <v>0</v>
      </c>
      <c r="AA411" s="225">
        <f>Z411*K411</f>
        <v>0</v>
      </c>
      <c r="AR411" s="24" t="s">
        <v>244</v>
      </c>
      <c r="AT411" s="24" t="s">
        <v>154</v>
      </c>
      <c r="AU411" s="24" t="s">
        <v>132</v>
      </c>
      <c r="AY411" s="24" t="s">
        <v>153</v>
      </c>
      <c r="BE411" s="139">
        <f>IF(U411="základná",N411,0)</f>
        <v>0</v>
      </c>
      <c r="BF411" s="139">
        <f>IF(U411="znížená",N411,0)</f>
        <v>0</v>
      </c>
      <c r="BG411" s="139">
        <f>IF(U411="zákl. prenesená",N411,0)</f>
        <v>0</v>
      </c>
      <c r="BH411" s="139">
        <f>IF(U411="zníž. prenesená",N411,0)</f>
        <v>0</v>
      </c>
      <c r="BI411" s="139">
        <f>IF(U411="nulová",N411,0)</f>
        <v>0</v>
      </c>
      <c r="BJ411" s="24" t="s">
        <v>132</v>
      </c>
      <c r="BK411" s="226">
        <f>ROUND(L411*K411,3)</f>
        <v>0</v>
      </c>
      <c r="BL411" s="24" t="s">
        <v>244</v>
      </c>
      <c r="BM411" s="24" t="s">
        <v>543</v>
      </c>
    </row>
    <row r="412" s="10" customFormat="1" ht="16.5" customHeight="1">
      <c r="B412" s="227"/>
      <c r="C412" s="228"/>
      <c r="D412" s="228"/>
      <c r="E412" s="229" t="s">
        <v>20</v>
      </c>
      <c r="F412" s="230" t="s">
        <v>257</v>
      </c>
      <c r="G412" s="231"/>
      <c r="H412" s="231"/>
      <c r="I412" s="231"/>
      <c r="J412" s="228"/>
      <c r="K412" s="229" t="s">
        <v>20</v>
      </c>
      <c r="L412" s="228"/>
      <c r="M412" s="228"/>
      <c r="N412" s="228"/>
      <c r="O412" s="228"/>
      <c r="P412" s="228"/>
      <c r="Q412" s="228"/>
      <c r="R412" s="232"/>
      <c r="T412" s="233"/>
      <c r="U412" s="228"/>
      <c r="V412" s="228"/>
      <c r="W412" s="228"/>
      <c r="X412" s="228"/>
      <c r="Y412" s="228"/>
      <c r="Z412" s="228"/>
      <c r="AA412" s="234"/>
      <c r="AT412" s="235" t="s">
        <v>161</v>
      </c>
      <c r="AU412" s="235" t="s">
        <v>132</v>
      </c>
      <c r="AV412" s="10" t="s">
        <v>82</v>
      </c>
      <c r="AW412" s="10" t="s">
        <v>34</v>
      </c>
      <c r="AX412" s="10" t="s">
        <v>77</v>
      </c>
      <c r="AY412" s="235" t="s">
        <v>153</v>
      </c>
    </row>
    <row r="413" s="11" customFormat="1" ht="16.5" customHeight="1">
      <c r="B413" s="236"/>
      <c r="C413" s="237"/>
      <c r="D413" s="237"/>
      <c r="E413" s="238" t="s">
        <v>20</v>
      </c>
      <c r="F413" s="239" t="s">
        <v>539</v>
      </c>
      <c r="G413" s="237"/>
      <c r="H413" s="237"/>
      <c r="I413" s="237"/>
      <c r="J413" s="237"/>
      <c r="K413" s="240">
        <v>16.59</v>
      </c>
      <c r="L413" s="237"/>
      <c r="M413" s="237"/>
      <c r="N413" s="237"/>
      <c r="O413" s="237"/>
      <c r="P413" s="237"/>
      <c r="Q413" s="237"/>
      <c r="R413" s="241"/>
      <c r="T413" s="242"/>
      <c r="U413" s="237"/>
      <c r="V413" s="237"/>
      <c r="W413" s="237"/>
      <c r="X413" s="237"/>
      <c r="Y413" s="237"/>
      <c r="Z413" s="237"/>
      <c r="AA413" s="243"/>
      <c r="AT413" s="244" t="s">
        <v>161</v>
      </c>
      <c r="AU413" s="244" t="s">
        <v>132</v>
      </c>
      <c r="AV413" s="11" t="s">
        <v>132</v>
      </c>
      <c r="AW413" s="11" t="s">
        <v>34</v>
      </c>
      <c r="AX413" s="11" t="s">
        <v>77</v>
      </c>
      <c r="AY413" s="244" t="s">
        <v>153</v>
      </c>
    </row>
    <row r="414" s="12" customFormat="1" ht="16.5" customHeight="1">
      <c r="B414" s="245"/>
      <c r="C414" s="246"/>
      <c r="D414" s="246"/>
      <c r="E414" s="247" t="s">
        <v>20</v>
      </c>
      <c r="F414" s="248" t="s">
        <v>163</v>
      </c>
      <c r="G414" s="246"/>
      <c r="H414" s="246"/>
      <c r="I414" s="246"/>
      <c r="J414" s="246"/>
      <c r="K414" s="249">
        <v>16.59</v>
      </c>
      <c r="L414" s="246"/>
      <c r="M414" s="246"/>
      <c r="N414" s="246"/>
      <c r="O414" s="246"/>
      <c r="P414" s="246"/>
      <c r="Q414" s="246"/>
      <c r="R414" s="250"/>
      <c r="T414" s="251"/>
      <c r="U414" s="246"/>
      <c r="V414" s="246"/>
      <c r="W414" s="246"/>
      <c r="X414" s="246"/>
      <c r="Y414" s="246"/>
      <c r="Z414" s="246"/>
      <c r="AA414" s="252"/>
      <c r="AT414" s="253" t="s">
        <v>161</v>
      </c>
      <c r="AU414" s="253" t="s">
        <v>132</v>
      </c>
      <c r="AV414" s="12" t="s">
        <v>158</v>
      </c>
      <c r="AW414" s="12" t="s">
        <v>34</v>
      </c>
      <c r="AX414" s="12" t="s">
        <v>82</v>
      </c>
      <c r="AY414" s="253" t="s">
        <v>153</v>
      </c>
    </row>
    <row r="415" s="1" customFormat="1" ht="38.25" customHeight="1">
      <c r="B415" s="48"/>
      <c r="C415" s="216" t="s">
        <v>544</v>
      </c>
      <c r="D415" s="216" t="s">
        <v>154</v>
      </c>
      <c r="E415" s="217" t="s">
        <v>545</v>
      </c>
      <c r="F415" s="218" t="s">
        <v>546</v>
      </c>
      <c r="G415" s="218"/>
      <c r="H415" s="218"/>
      <c r="I415" s="218"/>
      <c r="J415" s="219" t="s">
        <v>204</v>
      </c>
      <c r="K415" s="220">
        <v>10</v>
      </c>
      <c r="L415" s="221">
        <v>0</v>
      </c>
      <c r="M415" s="222"/>
      <c r="N415" s="220">
        <f>ROUND(L415*K415,3)</f>
        <v>0</v>
      </c>
      <c r="O415" s="220"/>
      <c r="P415" s="220"/>
      <c r="Q415" s="220"/>
      <c r="R415" s="50"/>
      <c r="T415" s="223" t="s">
        <v>20</v>
      </c>
      <c r="U415" s="58" t="s">
        <v>44</v>
      </c>
      <c r="V415" s="49"/>
      <c r="W415" s="224">
        <f>V415*K415</f>
        <v>0</v>
      </c>
      <c r="X415" s="224">
        <v>0</v>
      </c>
      <c r="Y415" s="224">
        <f>X415*K415</f>
        <v>0</v>
      </c>
      <c r="Z415" s="224">
        <v>0</v>
      </c>
      <c r="AA415" s="225">
        <f>Z415*K415</f>
        <v>0</v>
      </c>
      <c r="AR415" s="24" t="s">
        <v>244</v>
      </c>
      <c r="AT415" s="24" t="s">
        <v>154</v>
      </c>
      <c r="AU415" s="24" t="s">
        <v>132</v>
      </c>
      <c r="AY415" s="24" t="s">
        <v>153</v>
      </c>
      <c r="BE415" s="139">
        <f>IF(U415="základná",N415,0)</f>
        <v>0</v>
      </c>
      <c r="BF415" s="139">
        <f>IF(U415="znížená",N415,0)</f>
        <v>0</v>
      </c>
      <c r="BG415" s="139">
        <f>IF(U415="zákl. prenesená",N415,0)</f>
        <v>0</v>
      </c>
      <c r="BH415" s="139">
        <f>IF(U415="zníž. prenesená",N415,0)</f>
        <v>0</v>
      </c>
      <c r="BI415" s="139">
        <f>IF(U415="nulová",N415,0)</f>
        <v>0</v>
      </c>
      <c r="BJ415" s="24" t="s">
        <v>132</v>
      </c>
      <c r="BK415" s="226">
        <f>ROUND(L415*K415,3)</f>
        <v>0</v>
      </c>
      <c r="BL415" s="24" t="s">
        <v>244</v>
      </c>
      <c r="BM415" s="24" t="s">
        <v>547</v>
      </c>
    </row>
    <row r="416" s="1" customFormat="1" ht="38.25" customHeight="1">
      <c r="B416" s="48"/>
      <c r="C416" s="216" t="s">
        <v>548</v>
      </c>
      <c r="D416" s="216" t="s">
        <v>154</v>
      </c>
      <c r="E416" s="217" t="s">
        <v>549</v>
      </c>
      <c r="F416" s="218" t="s">
        <v>550</v>
      </c>
      <c r="G416" s="218"/>
      <c r="H416" s="218"/>
      <c r="I416" s="218"/>
      <c r="J416" s="219" t="s">
        <v>157</v>
      </c>
      <c r="K416" s="220">
        <v>10.380000000000001</v>
      </c>
      <c r="L416" s="221">
        <v>0</v>
      </c>
      <c r="M416" s="222"/>
      <c r="N416" s="220">
        <f>ROUND(L416*K416,3)</f>
        <v>0</v>
      </c>
      <c r="O416" s="220"/>
      <c r="P416" s="220"/>
      <c r="Q416" s="220"/>
      <c r="R416" s="50"/>
      <c r="T416" s="223" t="s">
        <v>20</v>
      </c>
      <c r="U416" s="58" t="s">
        <v>44</v>
      </c>
      <c r="V416" s="49"/>
      <c r="W416" s="224">
        <f>V416*K416</f>
        <v>0</v>
      </c>
      <c r="X416" s="224">
        <v>0</v>
      </c>
      <c r="Y416" s="224">
        <f>X416*K416</f>
        <v>0</v>
      </c>
      <c r="Z416" s="224">
        <v>0</v>
      </c>
      <c r="AA416" s="225">
        <f>Z416*K416</f>
        <v>0</v>
      </c>
      <c r="AR416" s="24" t="s">
        <v>244</v>
      </c>
      <c r="AT416" s="24" t="s">
        <v>154</v>
      </c>
      <c r="AU416" s="24" t="s">
        <v>132</v>
      </c>
      <c r="AY416" s="24" t="s">
        <v>153</v>
      </c>
      <c r="BE416" s="139">
        <f>IF(U416="základná",N416,0)</f>
        <v>0</v>
      </c>
      <c r="BF416" s="139">
        <f>IF(U416="znížená",N416,0)</f>
        <v>0</v>
      </c>
      <c r="BG416" s="139">
        <f>IF(U416="zákl. prenesená",N416,0)</f>
        <v>0</v>
      </c>
      <c r="BH416" s="139">
        <f>IF(U416="zníž. prenesená",N416,0)</f>
        <v>0</v>
      </c>
      <c r="BI416" s="139">
        <f>IF(U416="nulová",N416,0)</f>
        <v>0</v>
      </c>
      <c r="BJ416" s="24" t="s">
        <v>132</v>
      </c>
      <c r="BK416" s="226">
        <f>ROUND(L416*K416,3)</f>
        <v>0</v>
      </c>
      <c r="BL416" s="24" t="s">
        <v>244</v>
      </c>
      <c r="BM416" s="24" t="s">
        <v>551</v>
      </c>
    </row>
    <row r="417" s="10" customFormat="1" ht="16.5" customHeight="1">
      <c r="B417" s="227"/>
      <c r="C417" s="228"/>
      <c r="D417" s="228"/>
      <c r="E417" s="229" t="s">
        <v>20</v>
      </c>
      <c r="F417" s="230" t="s">
        <v>552</v>
      </c>
      <c r="G417" s="231"/>
      <c r="H417" s="231"/>
      <c r="I417" s="231"/>
      <c r="J417" s="228"/>
      <c r="K417" s="229" t="s">
        <v>20</v>
      </c>
      <c r="L417" s="228"/>
      <c r="M417" s="228"/>
      <c r="N417" s="228"/>
      <c r="O417" s="228"/>
      <c r="P417" s="228"/>
      <c r="Q417" s="228"/>
      <c r="R417" s="232"/>
      <c r="T417" s="233"/>
      <c r="U417" s="228"/>
      <c r="V417" s="228"/>
      <c r="W417" s="228"/>
      <c r="X417" s="228"/>
      <c r="Y417" s="228"/>
      <c r="Z417" s="228"/>
      <c r="AA417" s="234"/>
      <c r="AT417" s="235" t="s">
        <v>161</v>
      </c>
      <c r="AU417" s="235" t="s">
        <v>132</v>
      </c>
      <c r="AV417" s="10" t="s">
        <v>82</v>
      </c>
      <c r="AW417" s="10" t="s">
        <v>34</v>
      </c>
      <c r="AX417" s="10" t="s">
        <v>77</v>
      </c>
      <c r="AY417" s="235" t="s">
        <v>153</v>
      </c>
    </row>
    <row r="418" s="11" customFormat="1" ht="16.5" customHeight="1">
      <c r="B418" s="236"/>
      <c r="C418" s="237"/>
      <c r="D418" s="237"/>
      <c r="E418" s="238" t="s">
        <v>20</v>
      </c>
      <c r="F418" s="239" t="s">
        <v>553</v>
      </c>
      <c r="G418" s="237"/>
      <c r="H418" s="237"/>
      <c r="I418" s="237"/>
      <c r="J418" s="237"/>
      <c r="K418" s="240">
        <v>10.380000000000001</v>
      </c>
      <c r="L418" s="237"/>
      <c r="M418" s="237"/>
      <c r="N418" s="237"/>
      <c r="O418" s="237"/>
      <c r="P418" s="237"/>
      <c r="Q418" s="237"/>
      <c r="R418" s="241"/>
      <c r="T418" s="242"/>
      <c r="U418" s="237"/>
      <c r="V418" s="237"/>
      <c r="W418" s="237"/>
      <c r="X418" s="237"/>
      <c r="Y418" s="237"/>
      <c r="Z418" s="237"/>
      <c r="AA418" s="243"/>
      <c r="AT418" s="244" t="s">
        <v>161</v>
      </c>
      <c r="AU418" s="244" t="s">
        <v>132</v>
      </c>
      <c r="AV418" s="11" t="s">
        <v>132</v>
      </c>
      <c r="AW418" s="11" t="s">
        <v>34</v>
      </c>
      <c r="AX418" s="11" t="s">
        <v>77</v>
      </c>
      <c r="AY418" s="244" t="s">
        <v>153</v>
      </c>
    </row>
    <row r="419" s="12" customFormat="1" ht="16.5" customHeight="1">
      <c r="B419" s="245"/>
      <c r="C419" s="246"/>
      <c r="D419" s="246"/>
      <c r="E419" s="247" t="s">
        <v>20</v>
      </c>
      <c r="F419" s="248" t="s">
        <v>163</v>
      </c>
      <c r="G419" s="246"/>
      <c r="H419" s="246"/>
      <c r="I419" s="246"/>
      <c r="J419" s="246"/>
      <c r="K419" s="249">
        <v>10.380000000000001</v>
      </c>
      <c r="L419" s="246"/>
      <c r="M419" s="246"/>
      <c r="N419" s="246"/>
      <c r="O419" s="246"/>
      <c r="P419" s="246"/>
      <c r="Q419" s="246"/>
      <c r="R419" s="250"/>
      <c r="T419" s="251"/>
      <c r="U419" s="246"/>
      <c r="V419" s="246"/>
      <c r="W419" s="246"/>
      <c r="X419" s="246"/>
      <c r="Y419" s="246"/>
      <c r="Z419" s="246"/>
      <c r="AA419" s="252"/>
      <c r="AT419" s="253" t="s">
        <v>161</v>
      </c>
      <c r="AU419" s="253" t="s">
        <v>132</v>
      </c>
      <c r="AV419" s="12" t="s">
        <v>158</v>
      </c>
      <c r="AW419" s="12" t="s">
        <v>34</v>
      </c>
      <c r="AX419" s="12" t="s">
        <v>82</v>
      </c>
      <c r="AY419" s="253" t="s">
        <v>153</v>
      </c>
    </row>
    <row r="420" s="1" customFormat="1" ht="25.5" customHeight="1">
      <c r="B420" s="48"/>
      <c r="C420" s="216" t="s">
        <v>554</v>
      </c>
      <c r="D420" s="216" t="s">
        <v>154</v>
      </c>
      <c r="E420" s="217" t="s">
        <v>555</v>
      </c>
      <c r="F420" s="218" t="s">
        <v>556</v>
      </c>
      <c r="G420" s="218"/>
      <c r="H420" s="218"/>
      <c r="I420" s="218"/>
      <c r="J420" s="219" t="s">
        <v>362</v>
      </c>
      <c r="K420" s="220">
        <v>3.2000000000000002</v>
      </c>
      <c r="L420" s="221">
        <v>0</v>
      </c>
      <c r="M420" s="222"/>
      <c r="N420" s="220">
        <f>ROUND(L420*K420,3)</f>
        <v>0</v>
      </c>
      <c r="O420" s="220"/>
      <c r="P420" s="220"/>
      <c r="Q420" s="220"/>
      <c r="R420" s="50"/>
      <c r="T420" s="223" t="s">
        <v>20</v>
      </c>
      <c r="U420" s="58" t="s">
        <v>44</v>
      </c>
      <c r="V420" s="49"/>
      <c r="W420" s="224">
        <f>V420*K420</f>
        <v>0</v>
      </c>
      <c r="X420" s="224">
        <v>0.0020500000000000002</v>
      </c>
      <c r="Y420" s="224">
        <f>X420*K420</f>
        <v>0.0065600000000000007</v>
      </c>
      <c r="Z420" s="224">
        <v>0</v>
      </c>
      <c r="AA420" s="225">
        <f>Z420*K420</f>
        <v>0</v>
      </c>
      <c r="AR420" s="24" t="s">
        <v>244</v>
      </c>
      <c r="AT420" s="24" t="s">
        <v>154</v>
      </c>
      <c r="AU420" s="24" t="s">
        <v>132</v>
      </c>
      <c r="AY420" s="24" t="s">
        <v>153</v>
      </c>
      <c r="BE420" s="139">
        <f>IF(U420="základná",N420,0)</f>
        <v>0</v>
      </c>
      <c r="BF420" s="139">
        <f>IF(U420="znížená",N420,0)</f>
        <v>0</v>
      </c>
      <c r="BG420" s="139">
        <f>IF(U420="zákl. prenesená",N420,0)</f>
        <v>0</v>
      </c>
      <c r="BH420" s="139">
        <f>IF(U420="zníž. prenesená",N420,0)</f>
        <v>0</v>
      </c>
      <c r="BI420" s="139">
        <f>IF(U420="nulová",N420,0)</f>
        <v>0</v>
      </c>
      <c r="BJ420" s="24" t="s">
        <v>132</v>
      </c>
      <c r="BK420" s="226">
        <f>ROUND(L420*K420,3)</f>
        <v>0</v>
      </c>
      <c r="BL420" s="24" t="s">
        <v>244</v>
      </c>
      <c r="BM420" s="24" t="s">
        <v>557</v>
      </c>
    </row>
    <row r="421" s="1" customFormat="1" ht="25.5" customHeight="1">
      <c r="B421" s="48"/>
      <c r="C421" s="216" t="s">
        <v>558</v>
      </c>
      <c r="D421" s="216" t="s">
        <v>154</v>
      </c>
      <c r="E421" s="217" t="s">
        <v>559</v>
      </c>
      <c r="F421" s="218" t="s">
        <v>560</v>
      </c>
      <c r="G421" s="218"/>
      <c r="H421" s="218"/>
      <c r="I421" s="218"/>
      <c r="J421" s="219" t="s">
        <v>204</v>
      </c>
      <c r="K421" s="220">
        <v>1</v>
      </c>
      <c r="L421" s="221">
        <v>0</v>
      </c>
      <c r="M421" s="222"/>
      <c r="N421" s="220">
        <f>ROUND(L421*K421,3)</f>
        <v>0</v>
      </c>
      <c r="O421" s="220"/>
      <c r="P421" s="220"/>
      <c r="Q421" s="220"/>
      <c r="R421" s="50"/>
      <c r="T421" s="223" t="s">
        <v>20</v>
      </c>
      <c r="U421" s="58" t="s">
        <v>44</v>
      </c>
      <c r="V421" s="49"/>
      <c r="W421" s="224">
        <f>V421*K421</f>
        <v>0</v>
      </c>
      <c r="X421" s="224">
        <v>0.00076999999999999996</v>
      </c>
      <c r="Y421" s="224">
        <f>X421*K421</f>
        <v>0.00076999999999999996</v>
      </c>
      <c r="Z421" s="224">
        <v>0</v>
      </c>
      <c r="AA421" s="225">
        <f>Z421*K421</f>
        <v>0</v>
      </c>
      <c r="AR421" s="24" t="s">
        <v>244</v>
      </c>
      <c r="AT421" s="24" t="s">
        <v>154</v>
      </c>
      <c r="AU421" s="24" t="s">
        <v>132</v>
      </c>
      <c r="AY421" s="24" t="s">
        <v>153</v>
      </c>
      <c r="BE421" s="139">
        <f>IF(U421="základná",N421,0)</f>
        <v>0</v>
      </c>
      <c r="BF421" s="139">
        <f>IF(U421="znížená",N421,0)</f>
        <v>0</v>
      </c>
      <c r="BG421" s="139">
        <f>IF(U421="zákl. prenesená",N421,0)</f>
        <v>0</v>
      </c>
      <c r="BH421" s="139">
        <f>IF(U421="zníž. prenesená",N421,0)</f>
        <v>0</v>
      </c>
      <c r="BI421" s="139">
        <f>IF(U421="nulová",N421,0)</f>
        <v>0</v>
      </c>
      <c r="BJ421" s="24" t="s">
        <v>132</v>
      </c>
      <c r="BK421" s="226">
        <f>ROUND(L421*K421,3)</f>
        <v>0</v>
      </c>
      <c r="BL421" s="24" t="s">
        <v>244</v>
      </c>
      <c r="BM421" s="24" t="s">
        <v>561</v>
      </c>
    </row>
    <row r="422" s="1" customFormat="1" ht="25.5" customHeight="1">
      <c r="B422" s="48"/>
      <c r="C422" s="216" t="s">
        <v>562</v>
      </c>
      <c r="D422" s="216" t="s">
        <v>154</v>
      </c>
      <c r="E422" s="217" t="s">
        <v>563</v>
      </c>
      <c r="F422" s="218" t="s">
        <v>564</v>
      </c>
      <c r="G422" s="218"/>
      <c r="H422" s="218"/>
      <c r="I422" s="218"/>
      <c r="J422" s="219" t="s">
        <v>204</v>
      </c>
      <c r="K422" s="220">
        <v>1</v>
      </c>
      <c r="L422" s="221">
        <v>0</v>
      </c>
      <c r="M422" s="222"/>
      <c r="N422" s="220">
        <f>ROUND(L422*K422,3)</f>
        <v>0</v>
      </c>
      <c r="O422" s="220"/>
      <c r="P422" s="220"/>
      <c r="Q422" s="220"/>
      <c r="R422" s="50"/>
      <c r="T422" s="223" t="s">
        <v>20</v>
      </c>
      <c r="U422" s="58" t="s">
        <v>44</v>
      </c>
      <c r="V422" s="49"/>
      <c r="W422" s="224">
        <f>V422*K422</f>
        <v>0</v>
      </c>
      <c r="X422" s="224">
        <v>0.00038999999999999999</v>
      </c>
      <c r="Y422" s="224">
        <f>X422*K422</f>
        <v>0.00038999999999999999</v>
      </c>
      <c r="Z422" s="224">
        <v>0</v>
      </c>
      <c r="AA422" s="225">
        <f>Z422*K422</f>
        <v>0</v>
      </c>
      <c r="AR422" s="24" t="s">
        <v>244</v>
      </c>
      <c r="AT422" s="24" t="s">
        <v>154</v>
      </c>
      <c r="AU422" s="24" t="s">
        <v>132</v>
      </c>
      <c r="AY422" s="24" t="s">
        <v>153</v>
      </c>
      <c r="BE422" s="139">
        <f>IF(U422="základná",N422,0)</f>
        <v>0</v>
      </c>
      <c r="BF422" s="139">
        <f>IF(U422="znížená",N422,0)</f>
        <v>0</v>
      </c>
      <c r="BG422" s="139">
        <f>IF(U422="zákl. prenesená",N422,0)</f>
        <v>0</v>
      </c>
      <c r="BH422" s="139">
        <f>IF(U422="zníž. prenesená",N422,0)</f>
        <v>0</v>
      </c>
      <c r="BI422" s="139">
        <f>IF(U422="nulová",N422,0)</f>
        <v>0</v>
      </c>
      <c r="BJ422" s="24" t="s">
        <v>132</v>
      </c>
      <c r="BK422" s="226">
        <f>ROUND(L422*K422,3)</f>
        <v>0</v>
      </c>
      <c r="BL422" s="24" t="s">
        <v>244</v>
      </c>
      <c r="BM422" s="24" t="s">
        <v>565</v>
      </c>
    </row>
    <row r="423" s="1" customFormat="1" ht="16.5" customHeight="1">
      <c r="B423" s="48"/>
      <c r="C423" s="216" t="s">
        <v>566</v>
      </c>
      <c r="D423" s="216" t="s">
        <v>154</v>
      </c>
      <c r="E423" s="217" t="s">
        <v>567</v>
      </c>
      <c r="F423" s="218" t="s">
        <v>568</v>
      </c>
      <c r="G423" s="218"/>
      <c r="H423" s="218"/>
      <c r="I423" s="218"/>
      <c r="J423" s="219" t="s">
        <v>362</v>
      </c>
      <c r="K423" s="220">
        <v>7.9000000000000004</v>
      </c>
      <c r="L423" s="221">
        <v>0</v>
      </c>
      <c r="M423" s="222"/>
      <c r="N423" s="220">
        <f>ROUND(L423*K423,3)</f>
        <v>0</v>
      </c>
      <c r="O423" s="220"/>
      <c r="P423" s="220"/>
      <c r="Q423" s="220"/>
      <c r="R423" s="50"/>
      <c r="T423" s="223" t="s">
        <v>20</v>
      </c>
      <c r="U423" s="58" t="s">
        <v>44</v>
      </c>
      <c r="V423" s="49"/>
      <c r="W423" s="224">
        <f>V423*K423</f>
        <v>0</v>
      </c>
      <c r="X423" s="224">
        <v>0.00020000000000000001</v>
      </c>
      <c r="Y423" s="224">
        <f>X423*K423</f>
        <v>0.0015800000000000002</v>
      </c>
      <c r="Z423" s="224">
        <v>0</v>
      </c>
      <c r="AA423" s="225">
        <f>Z423*K423</f>
        <v>0</v>
      </c>
      <c r="AR423" s="24" t="s">
        <v>244</v>
      </c>
      <c r="AT423" s="24" t="s">
        <v>154</v>
      </c>
      <c r="AU423" s="24" t="s">
        <v>132</v>
      </c>
      <c r="AY423" s="24" t="s">
        <v>153</v>
      </c>
      <c r="BE423" s="139">
        <f>IF(U423="základná",N423,0)</f>
        <v>0</v>
      </c>
      <c r="BF423" s="139">
        <f>IF(U423="znížená",N423,0)</f>
        <v>0</v>
      </c>
      <c r="BG423" s="139">
        <f>IF(U423="zákl. prenesená",N423,0)</f>
        <v>0</v>
      </c>
      <c r="BH423" s="139">
        <f>IF(U423="zníž. prenesená",N423,0)</f>
        <v>0</v>
      </c>
      <c r="BI423" s="139">
        <f>IF(U423="nulová",N423,0)</f>
        <v>0</v>
      </c>
      <c r="BJ423" s="24" t="s">
        <v>132</v>
      </c>
      <c r="BK423" s="226">
        <f>ROUND(L423*K423,3)</f>
        <v>0</v>
      </c>
      <c r="BL423" s="24" t="s">
        <v>244</v>
      </c>
      <c r="BM423" s="24" t="s">
        <v>569</v>
      </c>
    </row>
    <row r="424" s="1" customFormat="1" ht="25.5" customHeight="1">
      <c r="B424" s="48"/>
      <c r="C424" s="216" t="s">
        <v>570</v>
      </c>
      <c r="D424" s="216" t="s">
        <v>154</v>
      </c>
      <c r="E424" s="217" t="s">
        <v>571</v>
      </c>
      <c r="F424" s="218" t="s">
        <v>572</v>
      </c>
      <c r="G424" s="218"/>
      <c r="H424" s="218"/>
      <c r="I424" s="218"/>
      <c r="J424" s="219" t="s">
        <v>362</v>
      </c>
      <c r="K424" s="220">
        <v>7.9000000000000004</v>
      </c>
      <c r="L424" s="221">
        <v>0</v>
      </c>
      <c r="M424" s="222"/>
      <c r="N424" s="220">
        <f>ROUND(L424*K424,3)</f>
        <v>0</v>
      </c>
      <c r="O424" s="220"/>
      <c r="P424" s="220"/>
      <c r="Q424" s="220"/>
      <c r="R424" s="50"/>
      <c r="T424" s="223" t="s">
        <v>20</v>
      </c>
      <c r="U424" s="58" t="s">
        <v>44</v>
      </c>
      <c r="V424" s="49"/>
      <c r="W424" s="224">
        <f>V424*K424</f>
        <v>0</v>
      </c>
      <c r="X424" s="224">
        <v>0.0013699999999999999</v>
      </c>
      <c r="Y424" s="224">
        <f>X424*K424</f>
        <v>0.010822999999999999</v>
      </c>
      <c r="Z424" s="224">
        <v>0</v>
      </c>
      <c r="AA424" s="225">
        <f>Z424*K424</f>
        <v>0</v>
      </c>
      <c r="AR424" s="24" t="s">
        <v>158</v>
      </c>
      <c r="AT424" s="24" t="s">
        <v>154</v>
      </c>
      <c r="AU424" s="24" t="s">
        <v>132</v>
      </c>
      <c r="AY424" s="24" t="s">
        <v>153</v>
      </c>
      <c r="BE424" s="139">
        <f>IF(U424="základná",N424,0)</f>
        <v>0</v>
      </c>
      <c r="BF424" s="139">
        <f>IF(U424="znížená",N424,0)</f>
        <v>0</v>
      </c>
      <c r="BG424" s="139">
        <f>IF(U424="zákl. prenesená",N424,0)</f>
        <v>0</v>
      </c>
      <c r="BH424" s="139">
        <f>IF(U424="zníž. prenesená",N424,0)</f>
        <v>0</v>
      </c>
      <c r="BI424" s="139">
        <f>IF(U424="nulová",N424,0)</f>
        <v>0</v>
      </c>
      <c r="BJ424" s="24" t="s">
        <v>132</v>
      </c>
      <c r="BK424" s="226">
        <f>ROUND(L424*K424,3)</f>
        <v>0</v>
      </c>
      <c r="BL424" s="24" t="s">
        <v>158</v>
      </c>
      <c r="BM424" s="24" t="s">
        <v>573</v>
      </c>
    </row>
    <row r="425" s="10" customFormat="1" ht="16.5" customHeight="1">
      <c r="B425" s="227"/>
      <c r="C425" s="228"/>
      <c r="D425" s="228"/>
      <c r="E425" s="229" t="s">
        <v>20</v>
      </c>
      <c r="F425" s="230" t="s">
        <v>534</v>
      </c>
      <c r="G425" s="231"/>
      <c r="H425" s="231"/>
      <c r="I425" s="231"/>
      <c r="J425" s="228"/>
      <c r="K425" s="229" t="s">
        <v>20</v>
      </c>
      <c r="L425" s="228"/>
      <c r="M425" s="228"/>
      <c r="N425" s="228"/>
      <c r="O425" s="228"/>
      <c r="P425" s="228"/>
      <c r="Q425" s="228"/>
      <c r="R425" s="232"/>
      <c r="T425" s="233"/>
      <c r="U425" s="228"/>
      <c r="V425" s="228"/>
      <c r="W425" s="228"/>
      <c r="X425" s="228"/>
      <c r="Y425" s="228"/>
      <c r="Z425" s="228"/>
      <c r="AA425" s="234"/>
      <c r="AT425" s="235" t="s">
        <v>161</v>
      </c>
      <c r="AU425" s="235" t="s">
        <v>132</v>
      </c>
      <c r="AV425" s="10" t="s">
        <v>82</v>
      </c>
      <c r="AW425" s="10" t="s">
        <v>34</v>
      </c>
      <c r="AX425" s="10" t="s">
        <v>77</v>
      </c>
      <c r="AY425" s="235" t="s">
        <v>153</v>
      </c>
    </row>
    <row r="426" s="11" customFormat="1" ht="16.5" customHeight="1">
      <c r="B426" s="236"/>
      <c r="C426" s="237"/>
      <c r="D426" s="237"/>
      <c r="E426" s="238" t="s">
        <v>20</v>
      </c>
      <c r="F426" s="239" t="s">
        <v>492</v>
      </c>
      <c r="G426" s="237"/>
      <c r="H426" s="237"/>
      <c r="I426" s="237"/>
      <c r="J426" s="237"/>
      <c r="K426" s="240">
        <v>7.9000000000000004</v>
      </c>
      <c r="L426" s="237"/>
      <c r="M426" s="237"/>
      <c r="N426" s="237"/>
      <c r="O426" s="237"/>
      <c r="P426" s="237"/>
      <c r="Q426" s="237"/>
      <c r="R426" s="241"/>
      <c r="T426" s="242"/>
      <c r="U426" s="237"/>
      <c r="V426" s="237"/>
      <c r="W426" s="237"/>
      <c r="X426" s="237"/>
      <c r="Y426" s="237"/>
      <c r="Z426" s="237"/>
      <c r="AA426" s="243"/>
      <c r="AT426" s="244" t="s">
        <v>161</v>
      </c>
      <c r="AU426" s="244" t="s">
        <v>132</v>
      </c>
      <c r="AV426" s="11" t="s">
        <v>132</v>
      </c>
      <c r="AW426" s="11" t="s">
        <v>34</v>
      </c>
      <c r="AX426" s="11" t="s">
        <v>77</v>
      </c>
      <c r="AY426" s="244" t="s">
        <v>153</v>
      </c>
    </row>
    <row r="427" s="12" customFormat="1" ht="16.5" customHeight="1">
      <c r="B427" s="245"/>
      <c r="C427" s="246"/>
      <c r="D427" s="246"/>
      <c r="E427" s="247" t="s">
        <v>20</v>
      </c>
      <c r="F427" s="248" t="s">
        <v>163</v>
      </c>
      <c r="G427" s="246"/>
      <c r="H427" s="246"/>
      <c r="I427" s="246"/>
      <c r="J427" s="246"/>
      <c r="K427" s="249">
        <v>7.9000000000000004</v>
      </c>
      <c r="L427" s="246"/>
      <c r="M427" s="246"/>
      <c r="N427" s="246"/>
      <c r="O427" s="246"/>
      <c r="P427" s="246"/>
      <c r="Q427" s="246"/>
      <c r="R427" s="250"/>
      <c r="T427" s="251"/>
      <c r="U427" s="246"/>
      <c r="V427" s="246"/>
      <c r="W427" s="246"/>
      <c r="X427" s="246"/>
      <c r="Y427" s="246"/>
      <c r="Z427" s="246"/>
      <c r="AA427" s="252"/>
      <c r="AT427" s="253" t="s">
        <v>161</v>
      </c>
      <c r="AU427" s="253" t="s">
        <v>132</v>
      </c>
      <c r="AV427" s="12" t="s">
        <v>158</v>
      </c>
      <c r="AW427" s="12" t="s">
        <v>34</v>
      </c>
      <c r="AX427" s="12" t="s">
        <v>82</v>
      </c>
      <c r="AY427" s="253" t="s">
        <v>153</v>
      </c>
    </row>
    <row r="428" s="1" customFormat="1" ht="25.5" customHeight="1">
      <c r="B428" s="48"/>
      <c r="C428" s="216" t="s">
        <v>574</v>
      </c>
      <c r="D428" s="216" t="s">
        <v>154</v>
      </c>
      <c r="E428" s="217" t="s">
        <v>575</v>
      </c>
      <c r="F428" s="218" t="s">
        <v>576</v>
      </c>
      <c r="G428" s="218"/>
      <c r="H428" s="218"/>
      <c r="I428" s="218"/>
      <c r="J428" s="219" t="s">
        <v>204</v>
      </c>
      <c r="K428" s="220">
        <v>1</v>
      </c>
      <c r="L428" s="221">
        <v>0</v>
      </c>
      <c r="M428" s="222"/>
      <c r="N428" s="220">
        <f>ROUND(L428*K428,3)</f>
        <v>0</v>
      </c>
      <c r="O428" s="220"/>
      <c r="P428" s="220"/>
      <c r="Q428" s="220"/>
      <c r="R428" s="50"/>
      <c r="T428" s="223" t="s">
        <v>20</v>
      </c>
      <c r="U428" s="58" t="s">
        <v>44</v>
      </c>
      <c r="V428" s="49"/>
      <c r="W428" s="224">
        <f>V428*K428</f>
        <v>0</v>
      </c>
      <c r="X428" s="224">
        <v>0.00031</v>
      </c>
      <c r="Y428" s="224">
        <f>X428*K428</f>
        <v>0.00031</v>
      </c>
      <c r="Z428" s="224">
        <v>0</v>
      </c>
      <c r="AA428" s="225">
        <f>Z428*K428</f>
        <v>0</v>
      </c>
      <c r="AR428" s="24" t="s">
        <v>244</v>
      </c>
      <c r="AT428" s="24" t="s">
        <v>154</v>
      </c>
      <c r="AU428" s="24" t="s">
        <v>132</v>
      </c>
      <c r="AY428" s="24" t="s">
        <v>153</v>
      </c>
      <c r="BE428" s="139">
        <f>IF(U428="základná",N428,0)</f>
        <v>0</v>
      </c>
      <c r="BF428" s="139">
        <f>IF(U428="znížená",N428,0)</f>
        <v>0</v>
      </c>
      <c r="BG428" s="139">
        <f>IF(U428="zákl. prenesená",N428,0)</f>
        <v>0</v>
      </c>
      <c r="BH428" s="139">
        <f>IF(U428="zníž. prenesená",N428,0)</f>
        <v>0</v>
      </c>
      <c r="BI428" s="139">
        <f>IF(U428="nulová",N428,0)</f>
        <v>0</v>
      </c>
      <c r="BJ428" s="24" t="s">
        <v>132</v>
      </c>
      <c r="BK428" s="226">
        <f>ROUND(L428*K428,3)</f>
        <v>0</v>
      </c>
      <c r="BL428" s="24" t="s">
        <v>244</v>
      </c>
      <c r="BM428" s="24" t="s">
        <v>577</v>
      </c>
    </row>
    <row r="429" s="1" customFormat="1" ht="25.5" customHeight="1">
      <c r="B429" s="48"/>
      <c r="C429" s="216" t="s">
        <v>578</v>
      </c>
      <c r="D429" s="216" t="s">
        <v>154</v>
      </c>
      <c r="E429" s="217" t="s">
        <v>579</v>
      </c>
      <c r="F429" s="218" t="s">
        <v>580</v>
      </c>
      <c r="G429" s="218"/>
      <c r="H429" s="218"/>
      <c r="I429" s="218"/>
      <c r="J429" s="219" t="s">
        <v>204</v>
      </c>
      <c r="K429" s="220">
        <v>1</v>
      </c>
      <c r="L429" s="221">
        <v>0</v>
      </c>
      <c r="M429" s="222"/>
      <c r="N429" s="220">
        <f>ROUND(L429*K429,3)</f>
        <v>0</v>
      </c>
      <c r="O429" s="220"/>
      <c r="P429" s="220"/>
      <c r="Q429" s="220"/>
      <c r="R429" s="50"/>
      <c r="T429" s="223" t="s">
        <v>20</v>
      </c>
      <c r="U429" s="58" t="s">
        <v>44</v>
      </c>
      <c r="V429" s="49"/>
      <c r="W429" s="224">
        <f>V429*K429</f>
        <v>0</v>
      </c>
      <c r="X429" s="224">
        <v>0.00025000000000000001</v>
      </c>
      <c r="Y429" s="224">
        <f>X429*K429</f>
        <v>0.00025000000000000001</v>
      </c>
      <c r="Z429" s="224">
        <v>0</v>
      </c>
      <c r="AA429" s="225">
        <f>Z429*K429</f>
        <v>0</v>
      </c>
      <c r="AR429" s="24" t="s">
        <v>244</v>
      </c>
      <c r="AT429" s="24" t="s">
        <v>154</v>
      </c>
      <c r="AU429" s="24" t="s">
        <v>132</v>
      </c>
      <c r="AY429" s="24" t="s">
        <v>153</v>
      </c>
      <c r="BE429" s="139">
        <f>IF(U429="základná",N429,0)</f>
        <v>0</v>
      </c>
      <c r="BF429" s="139">
        <f>IF(U429="znížená",N429,0)</f>
        <v>0</v>
      </c>
      <c r="BG429" s="139">
        <f>IF(U429="zákl. prenesená",N429,0)</f>
        <v>0</v>
      </c>
      <c r="BH429" s="139">
        <f>IF(U429="zníž. prenesená",N429,0)</f>
        <v>0</v>
      </c>
      <c r="BI429" s="139">
        <f>IF(U429="nulová",N429,0)</f>
        <v>0</v>
      </c>
      <c r="BJ429" s="24" t="s">
        <v>132</v>
      </c>
      <c r="BK429" s="226">
        <f>ROUND(L429*K429,3)</f>
        <v>0</v>
      </c>
      <c r="BL429" s="24" t="s">
        <v>244</v>
      </c>
      <c r="BM429" s="24" t="s">
        <v>581</v>
      </c>
    </row>
    <row r="430" s="1" customFormat="1" ht="25.5" customHeight="1">
      <c r="B430" s="48"/>
      <c r="C430" s="216" t="s">
        <v>582</v>
      </c>
      <c r="D430" s="216" t="s">
        <v>154</v>
      </c>
      <c r="E430" s="217" t="s">
        <v>583</v>
      </c>
      <c r="F430" s="218" t="s">
        <v>584</v>
      </c>
      <c r="G430" s="218"/>
      <c r="H430" s="218"/>
      <c r="I430" s="218"/>
      <c r="J430" s="219" t="s">
        <v>229</v>
      </c>
      <c r="K430" s="220">
        <v>0.025999999999999999</v>
      </c>
      <c r="L430" s="221">
        <v>0</v>
      </c>
      <c r="M430" s="222"/>
      <c r="N430" s="220">
        <f>ROUND(L430*K430,3)</f>
        <v>0</v>
      </c>
      <c r="O430" s="220"/>
      <c r="P430" s="220"/>
      <c r="Q430" s="220"/>
      <c r="R430" s="50"/>
      <c r="T430" s="223" t="s">
        <v>20</v>
      </c>
      <c r="U430" s="58" t="s">
        <v>44</v>
      </c>
      <c r="V430" s="49"/>
      <c r="W430" s="224">
        <f>V430*K430</f>
        <v>0</v>
      </c>
      <c r="X430" s="224">
        <v>0</v>
      </c>
      <c r="Y430" s="224">
        <f>X430*K430</f>
        <v>0</v>
      </c>
      <c r="Z430" s="224">
        <v>0</v>
      </c>
      <c r="AA430" s="225">
        <f>Z430*K430</f>
        <v>0</v>
      </c>
      <c r="AR430" s="24" t="s">
        <v>244</v>
      </c>
      <c r="AT430" s="24" t="s">
        <v>154</v>
      </c>
      <c r="AU430" s="24" t="s">
        <v>132</v>
      </c>
      <c r="AY430" s="24" t="s">
        <v>153</v>
      </c>
      <c r="BE430" s="139">
        <f>IF(U430="základná",N430,0)</f>
        <v>0</v>
      </c>
      <c r="BF430" s="139">
        <f>IF(U430="znížená",N430,0)</f>
        <v>0</v>
      </c>
      <c r="BG430" s="139">
        <f>IF(U430="zákl. prenesená",N430,0)</f>
        <v>0</v>
      </c>
      <c r="BH430" s="139">
        <f>IF(U430="zníž. prenesená",N430,0)</f>
        <v>0</v>
      </c>
      <c r="BI430" s="139">
        <f>IF(U430="nulová",N430,0)</f>
        <v>0</v>
      </c>
      <c r="BJ430" s="24" t="s">
        <v>132</v>
      </c>
      <c r="BK430" s="226">
        <f>ROUND(L430*K430,3)</f>
        <v>0</v>
      </c>
      <c r="BL430" s="24" t="s">
        <v>244</v>
      </c>
      <c r="BM430" s="24" t="s">
        <v>585</v>
      </c>
    </row>
    <row r="431" s="9" customFormat="1" ht="29.88" customHeight="1">
      <c r="B431" s="202"/>
      <c r="C431" s="203"/>
      <c r="D431" s="213" t="s">
        <v>119</v>
      </c>
      <c r="E431" s="213"/>
      <c r="F431" s="213"/>
      <c r="G431" s="213"/>
      <c r="H431" s="213"/>
      <c r="I431" s="213"/>
      <c r="J431" s="213"/>
      <c r="K431" s="213"/>
      <c r="L431" s="213"/>
      <c r="M431" s="213"/>
      <c r="N431" s="254">
        <f>BK431</f>
        <v>0</v>
      </c>
      <c r="O431" s="255"/>
      <c r="P431" s="255"/>
      <c r="Q431" s="255"/>
      <c r="R431" s="206"/>
      <c r="T431" s="207"/>
      <c r="U431" s="203"/>
      <c r="V431" s="203"/>
      <c r="W431" s="208">
        <f>SUM(W432:W436)</f>
        <v>0</v>
      </c>
      <c r="X431" s="203"/>
      <c r="Y431" s="208">
        <f>SUM(Y432:Y436)</f>
        <v>0.093931000000000014</v>
      </c>
      <c r="Z431" s="203"/>
      <c r="AA431" s="209">
        <f>SUM(AA432:AA436)</f>
        <v>0</v>
      </c>
      <c r="AR431" s="210" t="s">
        <v>132</v>
      </c>
      <c r="AT431" s="211" t="s">
        <v>76</v>
      </c>
      <c r="AU431" s="211" t="s">
        <v>82</v>
      </c>
      <c r="AY431" s="210" t="s">
        <v>153</v>
      </c>
      <c r="BK431" s="212">
        <f>SUM(BK432:BK436)</f>
        <v>0</v>
      </c>
    </row>
    <row r="432" s="1" customFormat="1" ht="25.5" customHeight="1">
      <c r="B432" s="48"/>
      <c r="C432" s="216" t="s">
        <v>586</v>
      </c>
      <c r="D432" s="216" t="s">
        <v>154</v>
      </c>
      <c r="E432" s="217" t="s">
        <v>587</v>
      </c>
      <c r="F432" s="218" t="s">
        <v>588</v>
      </c>
      <c r="G432" s="218"/>
      <c r="H432" s="218"/>
      <c r="I432" s="218"/>
      <c r="J432" s="219" t="s">
        <v>157</v>
      </c>
      <c r="K432" s="220">
        <v>45.82</v>
      </c>
      <c r="L432" s="221">
        <v>0</v>
      </c>
      <c r="M432" s="222"/>
      <c r="N432" s="220">
        <f>ROUND(L432*K432,3)</f>
        <v>0</v>
      </c>
      <c r="O432" s="220"/>
      <c r="P432" s="220"/>
      <c r="Q432" s="220"/>
      <c r="R432" s="50"/>
      <c r="T432" s="223" t="s">
        <v>20</v>
      </c>
      <c r="U432" s="58" t="s">
        <v>44</v>
      </c>
      <c r="V432" s="49"/>
      <c r="W432" s="224">
        <f>V432*K432</f>
        <v>0</v>
      </c>
      <c r="X432" s="224">
        <v>0.0020500000000000002</v>
      </c>
      <c r="Y432" s="224">
        <f>X432*K432</f>
        <v>0.093931000000000014</v>
      </c>
      <c r="Z432" s="224">
        <v>0</v>
      </c>
      <c r="AA432" s="225">
        <f>Z432*K432</f>
        <v>0</v>
      </c>
      <c r="AR432" s="24" t="s">
        <v>244</v>
      </c>
      <c r="AT432" s="24" t="s">
        <v>154</v>
      </c>
      <c r="AU432" s="24" t="s">
        <v>132</v>
      </c>
      <c r="AY432" s="24" t="s">
        <v>153</v>
      </c>
      <c r="BE432" s="139">
        <f>IF(U432="základná",N432,0)</f>
        <v>0</v>
      </c>
      <c r="BF432" s="139">
        <f>IF(U432="znížená",N432,0)</f>
        <v>0</v>
      </c>
      <c r="BG432" s="139">
        <f>IF(U432="zákl. prenesená",N432,0)</f>
        <v>0</v>
      </c>
      <c r="BH432" s="139">
        <f>IF(U432="zníž. prenesená",N432,0)</f>
        <v>0</v>
      </c>
      <c r="BI432" s="139">
        <f>IF(U432="nulová",N432,0)</f>
        <v>0</v>
      </c>
      <c r="BJ432" s="24" t="s">
        <v>132</v>
      </c>
      <c r="BK432" s="226">
        <f>ROUND(L432*K432,3)</f>
        <v>0</v>
      </c>
      <c r="BL432" s="24" t="s">
        <v>244</v>
      </c>
      <c r="BM432" s="24" t="s">
        <v>589</v>
      </c>
    </row>
    <row r="433" s="10" customFormat="1" ht="16.5" customHeight="1">
      <c r="B433" s="227"/>
      <c r="C433" s="228"/>
      <c r="D433" s="228"/>
      <c r="E433" s="229" t="s">
        <v>20</v>
      </c>
      <c r="F433" s="230" t="s">
        <v>460</v>
      </c>
      <c r="G433" s="231"/>
      <c r="H433" s="231"/>
      <c r="I433" s="231"/>
      <c r="J433" s="228"/>
      <c r="K433" s="229" t="s">
        <v>20</v>
      </c>
      <c r="L433" s="228"/>
      <c r="M433" s="228"/>
      <c r="N433" s="228"/>
      <c r="O433" s="228"/>
      <c r="P433" s="228"/>
      <c r="Q433" s="228"/>
      <c r="R433" s="232"/>
      <c r="T433" s="233"/>
      <c r="U433" s="228"/>
      <c r="V433" s="228"/>
      <c r="W433" s="228"/>
      <c r="X433" s="228"/>
      <c r="Y433" s="228"/>
      <c r="Z433" s="228"/>
      <c r="AA433" s="234"/>
      <c r="AT433" s="235" t="s">
        <v>161</v>
      </c>
      <c r="AU433" s="235" t="s">
        <v>132</v>
      </c>
      <c r="AV433" s="10" t="s">
        <v>82</v>
      </c>
      <c r="AW433" s="10" t="s">
        <v>34</v>
      </c>
      <c r="AX433" s="10" t="s">
        <v>77</v>
      </c>
      <c r="AY433" s="235" t="s">
        <v>153</v>
      </c>
    </row>
    <row r="434" s="11" customFormat="1" ht="16.5" customHeight="1">
      <c r="B434" s="236"/>
      <c r="C434" s="237"/>
      <c r="D434" s="237"/>
      <c r="E434" s="238" t="s">
        <v>20</v>
      </c>
      <c r="F434" s="239" t="s">
        <v>461</v>
      </c>
      <c r="G434" s="237"/>
      <c r="H434" s="237"/>
      <c r="I434" s="237"/>
      <c r="J434" s="237"/>
      <c r="K434" s="240">
        <v>45.82</v>
      </c>
      <c r="L434" s="237"/>
      <c r="M434" s="237"/>
      <c r="N434" s="237"/>
      <c r="O434" s="237"/>
      <c r="P434" s="237"/>
      <c r="Q434" s="237"/>
      <c r="R434" s="241"/>
      <c r="T434" s="242"/>
      <c r="U434" s="237"/>
      <c r="V434" s="237"/>
      <c r="W434" s="237"/>
      <c r="X434" s="237"/>
      <c r="Y434" s="237"/>
      <c r="Z434" s="237"/>
      <c r="AA434" s="243"/>
      <c r="AT434" s="244" t="s">
        <v>161</v>
      </c>
      <c r="AU434" s="244" t="s">
        <v>132</v>
      </c>
      <c r="AV434" s="11" t="s">
        <v>132</v>
      </c>
      <c r="AW434" s="11" t="s">
        <v>34</v>
      </c>
      <c r="AX434" s="11" t="s">
        <v>77</v>
      </c>
      <c r="AY434" s="244" t="s">
        <v>153</v>
      </c>
    </row>
    <row r="435" s="12" customFormat="1" ht="16.5" customHeight="1">
      <c r="B435" s="245"/>
      <c r="C435" s="246"/>
      <c r="D435" s="246"/>
      <c r="E435" s="247" t="s">
        <v>20</v>
      </c>
      <c r="F435" s="248" t="s">
        <v>163</v>
      </c>
      <c r="G435" s="246"/>
      <c r="H435" s="246"/>
      <c r="I435" s="246"/>
      <c r="J435" s="246"/>
      <c r="K435" s="249">
        <v>45.82</v>
      </c>
      <c r="L435" s="246"/>
      <c r="M435" s="246"/>
      <c r="N435" s="246"/>
      <c r="O435" s="246"/>
      <c r="P435" s="246"/>
      <c r="Q435" s="246"/>
      <c r="R435" s="250"/>
      <c r="T435" s="251"/>
      <c r="U435" s="246"/>
      <c r="V435" s="246"/>
      <c r="W435" s="246"/>
      <c r="X435" s="246"/>
      <c r="Y435" s="246"/>
      <c r="Z435" s="246"/>
      <c r="AA435" s="252"/>
      <c r="AT435" s="253" t="s">
        <v>161</v>
      </c>
      <c r="AU435" s="253" t="s">
        <v>132</v>
      </c>
      <c r="AV435" s="12" t="s">
        <v>158</v>
      </c>
      <c r="AW435" s="12" t="s">
        <v>34</v>
      </c>
      <c r="AX435" s="12" t="s">
        <v>82</v>
      </c>
      <c r="AY435" s="253" t="s">
        <v>153</v>
      </c>
    </row>
    <row r="436" s="1" customFormat="1" ht="25.5" customHeight="1">
      <c r="B436" s="48"/>
      <c r="C436" s="216" t="s">
        <v>590</v>
      </c>
      <c r="D436" s="216" t="s">
        <v>154</v>
      </c>
      <c r="E436" s="217" t="s">
        <v>591</v>
      </c>
      <c r="F436" s="218" t="s">
        <v>592</v>
      </c>
      <c r="G436" s="218"/>
      <c r="H436" s="218"/>
      <c r="I436" s="218"/>
      <c r="J436" s="219" t="s">
        <v>229</v>
      </c>
      <c r="K436" s="220">
        <v>0.094</v>
      </c>
      <c r="L436" s="221">
        <v>0</v>
      </c>
      <c r="M436" s="222"/>
      <c r="N436" s="220">
        <f>ROUND(L436*K436,3)</f>
        <v>0</v>
      </c>
      <c r="O436" s="220"/>
      <c r="P436" s="220"/>
      <c r="Q436" s="220"/>
      <c r="R436" s="50"/>
      <c r="T436" s="223" t="s">
        <v>20</v>
      </c>
      <c r="U436" s="58" t="s">
        <v>44</v>
      </c>
      <c r="V436" s="49"/>
      <c r="W436" s="224">
        <f>V436*K436</f>
        <v>0</v>
      </c>
      <c r="X436" s="224">
        <v>0</v>
      </c>
      <c r="Y436" s="224">
        <f>X436*K436</f>
        <v>0</v>
      </c>
      <c r="Z436" s="224">
        <v>0</v>
      </c>
      <c r="AA436" s="225">
        <f>Z436*K436</f>
        <v>0</v>
      </c>
      <c r="AR436" s="24" t="s">
        <v>244</v>
      </c>
      <c r="AT436" s="24" t="s">
        <v>154</v>
      </c>
      <c r="AU436" s="24" t="s">
        <v>132</v>
      </c>
      <c r="AY436" s="24" t="s">
        <v>153</v>
      </c>
      <c r="BE436" s="139">
        <f>IF(U436="základná",N436,0)</f>
        <v>0</v>
      </c>
      <c r="BF436" s="139">
        <f>IF(U436="znížená",N436,0)</f>
        <v>0</v>
      </c>
      <c r="BG436" s="139">
        <f>IF(U436="zákl. prenesená",N436,0)</f>
        <v>0</v>
      </c>
      <c r="BH436" s="139">
        <f>IF(U436="zníž. prenesená",N436,0)</f>
        <v>0</v>
      </c>
      <c r="BI436" s="139">
        <f>IF(U436="nulová",N436,0)</f>
        <v>0</v>
      </c>
      <c r="BJ436" s="24" t="s">
        <v>132</v>
      </c>
      <c r="BK436" s="226">
        <f>ROUND(L436*K436,3)</f>
        <v>0</v>
      </c>
      <c r="BL436" s="24" t="s">
        <v>244</v>
      </c>
      <c r="BM436" s="24" t="s">
        <v>593</v>
      </c>
    </row>
    <row r="437" s="9" customFormat="1" ht="29.88" customHeight="1">
      <c r="B437" s="202"/>
      <c r="C437" s="203"/>
      <c r="D437" s="213" t="s">
        <v>120</v>
      </c>
      <c r="E437" s="213"/>
      <c r="F437" s="213"/>
      <c r="G437" s="213"/>
      <c r="H437" s="213"/>
      <c r="I437" s="213"/>
      <c r="J437" s="213"/>
      <c r="K437" s="213"/>
      <c r="L437" s="213"/>
      <c r="M437" s="213"/>
      <c r="N437" s="254">
        <f>BK437</f>
        <v>0</v>
      </c>
      <c r="O437" s="255"/>
      <c r="P437" s="255"/>
      <c r="Q437" s="255"/>
      <c r="R437" s="206"/>
      <c r="T437" s="207"/>
      <c r="U437" s="203"/>
      <c r="V437" s="203"/>
      <c r="W437" s="208">
        <f>SUM(W438:W460)</f>
        <v>0</v>
      </c>
      <c r="X437" s="203"/>
      <c r="Y437" s="208">
        <f>SUM(Y438:Y460)</f>
        <v>0.96909200000000006</v>
      </c>
      <c r="Z437" s="203"/>
      <c r="AA437" s="209">
        <f>SUM(AA438:AA460)</f>
        <v>0</v>
      </c>
      <c r="AR437" s="210" t="s">
        <v>132</v>
      </c>
      <c r="AT437" s="211" t="s">
        <v>76</v>
      </c>
      <c r="AU437" s="211" t="s">
        <v>82</v>
      </c>
      <c r="AY437" s="210" t="s">
        <v>153</v>
      </c>
      <c r="BK437" s="212">
        <f>SUM(BK438:BK460)</f>
        <v>0</v>
      </c>
    </row>
    <row r="438" s="1" customFormat="1" ht="25.5" customHeight="1">
      <c r="B438" s="48"/>
      <c r="C438" s="216" t="s">
        <v>594</v>
      </c>
      <c r="D438" s="216" t="s">
        <v>154</v>
      </c>
      <c r="E438" s="217" t="s">
        <v>595</v>
      </c>
      <c r="F438" s="218" t="s">
        <v>596</v>
      </c>
      <c r="G438" s="218"/>
      <c r="H438" s="218"/>
      <c r="I438" s="218"/>
      <c r="J438" s="219" t="s">
        <v>362</v>
      </c>
      <c r="K438" s="220">
        <v>43.200000000000003</v>
      </c>
      <c r="L438" s="221">
        <v>0</v>
      </c>
      <c r="M438" s="222"/>
      <c r="N438" s="220">
        <f>ROUND(L438*K438,3)</f>
        <v>0</v>
      </c>
      <c r="O438" s="220"/>
      <c r="P438" s="220"/>
      <c r="Q438" s="220"/>
      <c r="R438" s="50"/>
      <c r="T438" s="223" t="s">
        <v>20</v>
      </c>
      <c r="U438" s="58" t="s">
        <v>44</v>
      </c>
      <c r="V438" s="49"/>
      <c r="W438" s="224">
        <f>V438*K438</f>
        <v>0</v>
      </c>
      <c r="X438" s="224">
        <v>0.00021000000000000001</v>
      </c>
      <c r="Y438" s="224">
        <f>X438*K438</f>
        <v>0.0090720000000000002</v>
      </c>
      <c r="Z438" s="224">
        <v>0</v>
      </c>
      <c r="AA438" s="225">
        <f>Z438*K438</f>
        <v>0</v>
      </c>
      <c r="AR438" s="24" t="s">
        <v>244</v>
      </c>
      <c r="AT438" s="24" t="s">
        <v>154</v>
      </c>
      <c r="AU438" s="24" t="s">
        <v>132</v>
      </c>
      <c r="AY438" s="24" t="s">
        <v>153</v>
      </c>
      <c r="BE438" s="139">
        <f>IF(U438="základná",N438,0)</f>
        <v>0</v>
      </c>
      <c r="BF438" s="139">
        <f>IF(U438="znížená",N438,0)</f>
        <v>0</v>
      </c>
      <c r="BG438" s="139">
        <f>IF(U438="zákl. prenesená",N438,0)</f>
        <v>0</v>
      </c>
      <c r="BH438" s="139">
        <f>IF(U438="zníž. prenesená",N438,0)</f>
        <v>0</v>
      </c>
      <c r="BI438" s="139">
        <f>IF(U438="nulová",N438,0)</f>
        <v>0</v>
      </c>
      <c r="BJ438" s="24" t="s">
        <v>132</v>
      </c>
      <c r="BK438" s="226">
        <f>ROUND(L438*K438,3)</f>
        <v>0</v>
      </c>
      <c r="BL438" s="24" t="s">
        <v>244</v>
      </c>
      <c r="BM438" s="24" t="s">
        <v>597</v>
      </c>
    </row>
    <row r="439" s="10" customFormat="1" ht="16.5" customHeight="1">
      <c r="B439" s="227"/>
      <c r="C439" s="228"/>
      <c r="D439" s="228"/>
      <c r="E439" s="229" t="s">
        <v>20</v>
      </c>
      <c r="F439" s="230" t="s">
        <v>194</v>
      </c>
      <c r="G439" s="231"/>
      <c r="H439" s="231"/>
      <c r="I439" s="231"/>
      <c r="J439" s="228"/>
      <c r="K439" s="229" t="s">
        <v>20</v>
      </c>
      <c r="L439" s="228"/>
      <c r="M439" s="228"/>
      <c r="N439" s="228"/>
      <c r="O439" s="228"/>
      <c r="P439" s="228"/>
      <c r="Q439" s="228"/>
      <c r="R439" s="232"/>
      <c r="T439" s="233"/>
      <c r="U439" s="228"/>
      <c r="V439" s="228"/>
      <c r="W439" s="228"/>
      <c r="X439" s="228"/>
      <c r="Y439" s="228"/>
      <c r="Z439" s="228"/>
      <c r="AA439" s="234"/>
      <c r="AT439" s="235" t="s">
        <v>161</v>
      </c>
      <c r="AU439" s="235" t="s">
        <v>132</v>
      </c>
      <c r="AV439" s="10" t="s">
        <v>82</v>
      </c>
      <c r="AW439" s="10" t="s">
        <v>34</v>
      </c>
      <c r="AX439" s="10" t="s">
        <v>77</v>
      </c>
      <c r="AY439" s="235" t="s">
        <v>153</v>
      </c>
    </row>
    <row r="440" s="11" customFormat="1" ht="16.5" customHeight="1">
      <c r="B440" s="236"/>
      <c r="C440" s="237"/>
      <c r="D440" s="237"/>
      <c r="E440" s="238" t="s">
        <v>20</v>
      </c>
      <c r="F440" s="239" t="s">
        <v>598</v>
      </c>
      <c r="G440" s="237"/>
      <c r="H440" s="237"/>
      <c r="I440" s="237"/>
      <c r="J440" s="237"/>
      <c r="K440" s="240">
        <v>36</v>
      </c>
      <c r="L440" s="237"/>
      <c r="M440" s="237"/>
      <c r="N440" s="237"/>
      <c r="O440" s="237"/>
      <c r="P440" s="237"/>
      <c r="Q440" s="237"/>
      <c r="R440" s="241"/>
      <c r="T440" s="242"/>
      <c r="U440" s="237"/>
      <c r="V440" s="237"/>
      <c r="W440" s="237"/>
      <c r="X440" s="237"/>
      <c r="Y440" s="237"/>
      <c r="Z440" s="237"/>
      <c r="AA440" s="243"/>
      <c r="AT440" s="244" t="s">
        <v>161</v>
      </c>
      <c r="AU440" s="244" t="s">
        <v>132</v>
      </c>
      <c r="AV440" s="11" t="s">
        <v>132</v>
      </c>
      <c r="AW440" s="11" t="s">
        <v>34</v>
      </c>
      <c r="AX440" s="11" t="s">
        <v>77</v>
      </c>
      <c r="AY440" s="244" t="s">
        <v>153</v>
      </c>
    </row>
    <row r="441" s="10" customFormat="1" ht="16.5" customHeight="1">
      <c r="B441" s="227"/>
      <c r="C441" s="228"/>
      <c r="D441" s="228"/>
      <c r="E441" s="229" t="s">
        <v>20</v>
      </c>
      <c r="F441" s="265" t="s">
        <v>257</v>
      </c>
      <c r="G441" s="228"/>
      <c r="H441" s="228"/>
      <c r="I441" s="228"/>
      <c r="J441" s="228"/>
      <c r="K441" s="229" t="s">
        <v>20</v>
      </c>
      <c r="L441" s="228"/>
      <c r="M441" s="228"/>
      <c r="N441" s="228"/>
      <c r="O441" s="228"/>
      <c r="P441" s="228"/>
      <c r="Q441" s="228"/>
      <c r="R441" s="232"/>
      <c r="T441" s="233"/>
      <c r="U441" s="228"/>
      <c r="V441" s="228"/>
      <c r="W441" s="228"/>
      <c r="X441" s="228"/>
      <c r="Y441" s="228"/>
      <c r="Z441" s="228"/>
      <c r="AA441" s="234"/>
      <c r="AT441" s="235" t="s">
        <v>161</v>
      </c>
      <c r="AU441" s="235" t="s">
        <v>132</v>
      </c>
      <c r="AV441" s="10" t="s">
        <v>82</v>
      </c>
      <c r="AW441" s="10" t="s">
        <v>34</v>
      </c>
      <c r="AX441" s="10" t="s">
        <v>77</v>
      </c>
      <c r="AY441" s="235" t="s">
        <v>153</v>
      </c>
    </row>
    <row r="442" s="11" customFormat="1" ht="16.5" customHeight="1">
      <c r="B442" s="236"/>
      <c r="C442" s="237"/>
      <c r="D442" s="237"/>
      <c r="E442" s="238" t="s">
        <v>20</v>
      </c>
      <c r="F442" s="239" t="s">
        <v>599</v>
      </c>
      <c r="G442" s="237"/>
      <c r="H442" s="237"/>
      <c r="I442" s="237"/>
      <c r="J442" s="237"/>
      <c r="K442" s="240">
        <v>7.2000000000000002</v>
      </c>
      <c r="L442" s="237"/>
      <c r="M442" s="237"/>
      <c r="N442" s="237"/>
      <c r="O442" s="237"/>
      <c r="P442" s="237"/>
      <c r="Q442" s="237"/>
      <c r="R442" s="241"/>
      <c r="T442" s="242"/>
      <c r="U442" s="237"/>
      <c r="V442" s="237"/>
      <c r="W442" s="237"/>
      <c r="X442" s="237"/>
      <c r="Y442" s="237"/>
      <c r="Z442" s="237"/>
      <c r="AA442" s="243"/>
      <c r="AT442" s="244" t="s">
        <v>161</v>
      </c>
      <c r="AU442" s="244" t="s">
        <v>132</v>
      </c>
      <c r="AV442" s="11" t="s">
        <v>132</v>
      </c>
      <c r="AW442" s="11" t="s">
        <v>34</v>
      </c>
      <c r="AX442" s="11" t="s">
        <v>77</v>
      </c>
      <c r="AY442" s="244" t="s">
        <v>153</v>
      </c>
    </row>
    <row r="443" s="12" customFormat="1" ht="16.5" customHeight="1">
      <c r="B443" s="245"/>
      <c r="C443" s="246"/>
      <c r="D443" s="246"/>
      <c r="E443" s="247" t="s">
        <v>20</v>
      </c>
      <c r="F443" s="248" t="s">
        <v>163</v>
      </c>
      <c r="G443" s="246"/>
      <c r="H443" s="246"/>
      <c r="I443" s="246"/>
      <c r="J443" s="246"/>
      <c r="K443" s="249">
        <v>43.200000000000003</v>
      </c>
      <c r="L443" s="246"/>
      <c r="M443" s="246"/>
      <c r="N443" s="246"/>
      <c r="O443" s="246"/>
      <c r="P443" s="246"/>
      <c r="Q443" s="246"/>
      <c r="R443" s="250"/>
      <c r="T443" s="251"/>
      <c r="U443" s="246"/>
      <c r="V443" s="246"/>
      <c r="W443" s="246"/>
      <c r="X443" s="246"/>
      <c r="Y443" s="246"/>
      <c r="Z443" s="246"/>
      <c r="AA443" s="252"/>
      <c r="AT443" s="253" t="s">
        <v>161</v>
      </c>
      <c r="AU443" s="253" t="s">
        <v>132</v>
      </c>
      <c r="AV443" s="12" t="s">
        <v>158</v>
      </c>
      <c r="AW443" s="12" t="s">
        <v>34</v>
      </c>
      <c r="AX443" s="12" t="s">
        <v>82</v>
      </c>
      <c r="AY443" s="253" t="s">
        <v>153</v>
      </c>
    </row>
    <row r="444" s="1" customFormat="1" ht="25.5" customHeight="1">
      <c r="B444" s="48"/>
      <c r="C444" s="266" t="s">
        <v>600</v>
      </c>
      <c r="D444" s="266" t="s">
        <v>240</v>
      </c>
      <c r="E444" s="267" t="s">
        <v>601</v>
      </c>
      <c r="F444" s="268" t="s">
        <v>602</v>
      </c>
      <c r="G444" s="268"/>
      <c r="H444" s="268"/>
      <c r="I444" s="268"/>
      <c r="J444" s="269" t="s">
        <v>362</v>
      </c>
      <c r="K444" s="270">
        <v>43.200000000000003</v>
      </c>
      <c r="L444" s="271">
        <v>0</v>
      </c>
      <c r="M444" s="272"/>
      <c r="N444" s="270">
        <f>ROUND(L444*K444,3)</f>
        <v>0</v>
      </c>
      <c r="O444" s="220"/>
      <c r="P444" s="220"/>
      <c r="Q444" s="220"/>
      <c r="R444" s="50"/>
      <c r="T444" s="223" t="s">
        <v>20</v>
      </c>
      <c r="U444" s="58" t="s">
        <v>44</v>
      </c>
      <c r="V444" s="49"/>
      <c r="W444" s="224">
        <f>V444*K444</f>
        <v>0</v>
      </c>
      <c r="X444" s="224">
        <v>0.00010000000000000001</v>
      </c>
      <c r="Y444" s="224">
        <f>X444*K444</f>
        <v>0.0043200000000000009</v>
      </c>
      <c r="Z444" s="224">
        <v>0</v>
      </c>
      <c r="AA444" s="225">
        <f>Z444*K444</f>
        <v>0</v>
      </c>
      <c r="AR444" s="24" t="s">
        <v>342</v>
      </c>
      <c r="AT444" s="24" t="s">
        <v>240</v>
      </c>
      <c r="AU444" s="24" t="s">
        <v>132</v>
      </c>
      <c r="AY444" s="24" t="s">
        <v>153</v>
      </c>
      <c r="BE444" s="139">
        <f>IF(U444="základná",N444,0)</f>
        <v>0</v>
      </c>
      <c r="BF444" s="139">
        <f>IF(U444="znížená",N444,0)</f>
        <v>0</v>
      </c>
      <c r="BG444" s="139">
        <f>IF(U444="zákl. prenesená",N444,0)</f>
        <v>0</v>
      </c>
      <c r="BH444" s="139">
        <f>IF(U444="zníž. prenesená",N444,0)</f>
        <v>0</v>
      </c>
      <c r="BI444" s="139">
        <f>IF(U444="nulová",N444,0)</f>
        <v>0</v>
      </c>
      <c r="BJ444" s="24" t="s">
        <v>132</v>
      </c>
      <c r="BK444" s="226">
        <f>ROUND(L444*K444,3)</f>
        <v>0</v>
      </c>
      <c r="BL444" s="24" t="s">
        <v>244</v>
      </c>
      <c r="BM444" s="24" t="s">
        <v>603</v>
      </c>
    </row>
    <row r="445" s="1" customFormat="1" ht="38.25" customHeight="1">
      <c r="B445" s="48"/>
      <c r="C445" s="266" t="s">
        <v>604</v>
      </c>
      <c r="D445" s="266" t="s">
        <v>240</v>
      </c>
      <c r="E445" s="267" t="s">
        <v>605</v>
      </c>
      <c r="F445" s="268" t="s">
        <v>606</v>
      </c>
      <c r="G445" s="268"/>
      <c r="H445" s="268"/>
      <c r="I445" s="268"/>
      <c r="J445" s="269" t="s">
        <v>204</v>
      </c>
      <c r="K445" s="270">
        <v>12</v>
      </c>
      <c r="L445" s="271">
        <v>0</v>
      </c>
      <c r="M445" s="272"/>
      <c r="N445" s="270">
        <f>ROUND(L445*K445,3)</f>
        <v>0</v>
      </c>
      <c r="O445" s="220"/>
      <c r="P445" s="220"/>
      <c r="Q445" s="220"/>
      <c r="R445" s="50"/>
      <c r="T445" s="223" t="s">
        <v>20</v>
      </c>
      <c r="U445" s="58" t="s">
        <v>44</v>
      </c>
      <c r="V445" s="49"/>
      <c r="W445" s="224">
        <f>V445*K445</f>
        <v>0</v>
      </c>
      <c r="X445" s="224">
        <v>0.042000000000000003</v>
      </c>
      <c r="Y445" s="224">
        <f>X445*K445</f>
        <v>0.504</v>
      </c>
      <c r="Z445" s="224">
        <v>0</v>
      </c>
      <c r="AA445" s="225">
        <f>Z445*K445</f>
        <v>0</v>
      </c>
      <c r="AR445" s="24" t="s">
        <v>342</v>
      </c>
      <c r="AT445" s="24" t="s">
        <v>240</v>
      </c>
      <c r="AU445" s="24" t="s">
        <v>132</v>
      </c>
      <c r="AY445" s="24" t="s">
        <v>153</v>
      </c>
      <c r="BE445" s="139">
        <f>IF(U445="základná",N445,0)</f>
        <v>0</v>
      </c>
      <c r="BF445" s="139">
        <f>IF(U445="znížená",N445,0)</f>
        <v>0</v>
      </c>
      <c r="BG445" s="139">
        <f>IF(U445="zákl. prenesená",N445,0)</f>
        <v>0</v>
      </c>
      <c r="BH445" s="139">
        <f>IF(U445="zníž. prenesená",N445,0)</f>
        <v>0</v>
      </c>
      <c r="BI445" s="139">
        <f>IF(U445="nulová",N445,0)</f>
        <v>0</v>
      </c>
      <c r="BJ445" s="24" t="s">
        <v>132</v>
      </c>
      <c r="BK445" s="226">
        <f>ROUND(L445*K445,3)</f>
        <v>0</v>
      </c>
      <c r="BL445" s="24" t="s">
        <v>244</v>
      </c>
      <c r="BM445" s="24" t="s">
        <v>607</v>
      </c>
    </row>
    <row r="446" s="10" customFormat="1" ht="16.5" customHeight="1">
      <c r="B446" s="227"/>
      <c r="C446" s="228"/>
      <c r="D446" s="228"/>
      <c r="E446" s="229" t="s">
        <v>20</v>
      </c>
      <c r="F446" s="230" t="s">
        <v>194</v>
      </c>
      <c r="G446" s="231"/>
      <c r="H446" s="231"/>
      <c r="I446" s="231"/>
      <c r="J446" s="228"/>
      <c r="K446" s="229" t="s">
        <v>20</v>
      </c>
      <c r="L446" s="228"/>
      <c r="M446" s="228"/>
      <c r="N446" s="228"/>
      <c r="O446" s="228"/>
      <c r="P446" s="228"/>
      <c r="Q446" s="228"/>
      <c r="R446" s="232"/>
      <c r="T446" s="233"/>
      <c r="U446" s="228"/>
      <c r="V446" s="228"/>
      <c r="W446" s="228"/>
      <c r="X446" s="228"/>
      <c r="Y446" s="228"/>
      <c r="Z446" s="228"/>
      <c r="AA446" s="234"/>
      <c r="AT446" s="235" t="s">
        <v>161</v>
      </c>
      <c r="AU446" s="235" t="s">
        <v>132</v>
      </c>
      <c r="AV446" s="10" t="s">
        <v>82</v>
      </c>
      <c r="AW446" s="10" t="s">
        <v>34</v>
      </c>
      <c r="AX446" s="10" t="s">
        <v>77</v>
      </c>
      <c r="AY446" s="235" t="s">
        <v>153</v>
      </c>
    </row>
    <row r="447" s="11" customFormat="1" ht="16.5" customHeight="1">
      <c r="B447" s="236"/>
      <c r="C447" s="237"/>
      <c r="D447" s="237"/>
      <c r="E447" s="238" t="s">
        <v>20</v>
      </c>
      <c r="F447" s="239" t="s">
        <v>608</v>
      </c>
      <c r="G447" s="237"/>
      <c r="H447" s="237"/>
      <c r="I447" s="237"/>
      <c r="J447" s="237"/>
      <c r="K447" s="240">
        <v>10</v>
      </c>
      <c r="L447" s="237"/>
      <c r="M447" s="237"/>
      <c r="N447" s="237"/>
      <c r="O447" s="237"/>
      <c r="P447" s="237"/>
      <c r="Q447" s="237"/>
      <c r="R447" s="241"/>
      <c r="T447" s="242"/>
      <c r="U447" s="237"/>
      <c r="V447" s="237"/>
      <c r="W447" s="237"/>
      <c r="X447" s="237"/>
      <c r="Y447" s="237"/>
      <c r="Z447" s="237"/>
      <c r="AA447" s="243"/>
      <c r="AT447" s="244" t="s">
        <v>161</v>
      </c>
      <c r="AU447" s="244" t="s">
        <v>132</v>
      </c>
      <c r="AV447" s="11" t="s">
        <v>132</v>
      </c>
      <c r="AW447" s="11" t="s">
        <v>34</v>
      </c>
      <c r="AX447" s="11" t="s">
        <v>77</v>
      </c>
      <c r="AY447" s="244" t="s">
        <v>153</v>
      </c>
    </row>
    <row r="448" s="13" customFormat="1" ht="16.5" customHeight="1">
      <c r="B448" s="256"/>
      <c r="C448" s="257"/>
      <c r="D448" s="257"/>
      <c r="E448" s="258" t="s">
        <v>20</v>
      </c>
      <c r="F448" s="259" t="s">
        <v>197</v>
      </c>
      <c r="G448" s="257"/>
      <c r="H448" s="257"/>
      <c r="I448" s="257"/>
      <c r="J448" s="257"/>
      <c r="K448" s="260">
        <v>10</v>
      </c>
      <c r="L448" s="257"/>
      <c r="M448" s="257"/>
      <c r="N448" s="257"/>
      <c r="O448" s="257"/>
      <c r="P448" s="257"/>
      <c r="Q448" s="257"/>
      <c r="R448" s="261"/>
      <c r="T448" s="262"/>
      <c r="U448" s="257"/>
      <c r="V448" s="257"/>
      <c r="W448" s="257"/>
      <c r="X448" s="257"/>
      <c r="Y448" s="257"/>
      <c r="Z448" s="257"/>
      <c r="AA448" s="263"/>
      <c r="AT448" s="264" t="s">
        <v>161</v>
      </c>
      <c r="AU448" s="264" t="s">
        <v>132</v>
      </c>
      <c r="AV448" s="13" t="s">
        <v>168</v>
      </c>
      <c r="AW448" s="13" t="s">
        <v>34</v>
      </c>
      <c r="AX448" s="13" t="s">
        <v>77</v>
      </c>
      <c r="AY448" s="264" t="s">
        <v>153</v>
      </c>
    </row>
    <row r="449" s="10" customFormat="1" ht="16.5" customHeight="1">
      <c r="B449" s="227"/>
      <c r="C449" s="228"/>
      <c r="D449" s="228"/>
      <c r="E449" s="229" t="s">
        <v>20</v>
      </c>
      <c r="F449" s="265" t="s">
        <v>257</v>
      </c>
      <c r="G449" s="228"/>
      <c r="H449" s="228"/>
      <c r="I449" s="228"/>
      <c r="J449" s="228"/>
      <c r="K449" s="229" t="s">
        <v>20</v>
      </c>
      <c r="L449" s="228"/>
      <c r="M449" s="228"/>
      <c r="N449" s="228"/>
      <c r="O449" s="228"/>
      <c r="P449" s="228"/>
      <c r="Q449" s="228"/>
      <c r="R449" s="232"/>
      <c r="T449" s="233"/>
      <c r="U449" s="228"/>
      <c r="V449" s="228"/>
      <c r="W449" s="228"/>
      <c r="X449" s="228"/>
      <c r="Y449" s="228"/>
      <c r="Z449" s="228"/>
      <c r="AA449" s="234"/>
      <c r="AT449" s="235" t="s">
        <v>161</v>
      </c>
      <c r="AU449" s="235" t="s">
        <v>132</v>
      </c>
      <c r="AV449" s="10" t="s">
        <v>82</v>
      </c>
      <c r="AW449" s="10" t="s">
        <v>34</v>
      </c>
      <c r="AX449" s="10" t="s">
        <v>77</v>
      </c>
      <c r="AY449" s="235" t="s">
        <v>153</v>
      </c>
    </row>
    <row r="450" s="11" customFormat="1" ht="16.5" customHeight="1">
      <c r="B450" s="236"/>
      <c r="C450" s="237"/>
      <c r="D450" s="237"/>
      <c r="E450" s="238" t="s">
        <v>20</v>
      </c>
      <c r="F450" s="239" t="s">
        <v>132</v>
      </c>
      <c r="G450" s="237"/>
      <c r="H450" s="237"/>
      <c r="I450" s="237"/>
      <c r="J450" s="237"/>
      <c r="K450" s="240">
        <v>2</v>
      </c>
      <c r="L450" s="237"/>
      <c r="M450" s="237"/>
      <c r="N450" s="237"/>
      <c r="O450" s="237"/>
      <c r="P450" s="237"/>
      <c r="Q450" s="237"/>
      <c r="R450" s="241"/>
      <c r="T450" s="242"/>
      <c r="U450" s="237"/>
      <c r="V450" s="237"/>
      <c r="W450" s="237"/>
      <c r="X450" s="237"/>
      <c r="Y450" s="237"/>
      <c r="Z450" s="237"/>
      <c r="AA450" s="243"/>
      <c r="AT450" s="244" t="s">
        <v>161</v>
      </c>
      <c r="AU450" s="244" t="s">
        <v>132</v>
      </c>
      <c r="AV450" s="11" t="s">
        <v>132</v>
      </c>
      <c r="AW450" s="11" t="s">
        <v>34</v>
      </c>
      <c r="AX450" s="11" t="s">
        <v>77</v>
      </c>
      <c r="AY450" s="244" t="s">
        <v>153</v>
      </c>
    </row>
    <row r="451" s="13" customFormat="1" ht="16.5" customHeight="1">
      <c r="B451" s="256"/>
      <c r="C451" s="257"/>
      <c r="D451" s="257"/>
      <c r="E451" s="258" t="s">
        <v>20</v>
      </c>
      <c r="F451" s="259" t="s">
        <v>197</v>
      </c>
      <c r="G451" s="257"/>
      <c r="H451" s="257"/>
      <c r="I451" s="257"/>
      <c r="J451" s="257"/>
      <c r="K451" s="260">
        <v>2</v>
      </c>
      <c r="L451" s="257"/>
      <c r="M451" s="257"/>
      <c r="N451" s="257"/>
      <c r="O451" s="257"/>
      <c r="P451" s="257"/>
      <c r="Q451" s="257"/>
      <c r="R451" s="261"/>
      <c r="T451" s="262"/>
      <c r="U451" s="257"/>
      <c r="V451" s="257"/>
      <c r="W451" s="257"/>
      <c r="X451" s="257"/>
      <c r="Y451" s="257"/>
      <c r="Z451" s="257"/>
      <c r="AA451" s="263"/>
      <c r="AT451" s="264" t="s">
        <v>161</v>
      </c>
      <c r="AU451" s="264" t="s">
        <v>132</v>
      </c>
      <c r="AV451" s="13" t="s">
        <v>168</v>
      </c>
      <c r="AW451" s="13" t="s">
        <v>34</v>
      </c>
      <c r="AX451" s="13" t="s">
        <v>77</v>
      </c>
      <c r="AY451" s="264" t="s">
        <v>153</v>
      </c>
    </row>
    <row r="452" s="12" customFormat="1" ht="16.5" customHeight="1">
      <c r="B452" s="245"/>
      <c r="C452" s="246"/>
      <c r="D452" s="246"/>
      <c r="E452" s="247" t="s">
        <v>20</v>
      </c>
      <c r="F452" s="248" t="s">
        <v>163</v>
      </c>
      <c r="G452" s="246"/>
      <c r="H452" s="246"/>
      <c r="I452" s="246"/>
      <c r="J452" s="246"/>
      <c r="K452" s="249">
        <v>12</v>
      </c>
      <c r="L452" s="246"/>
      <c r="M452" s="246"/>
      <c r="N452" s="246"/>
      <c r="O452" s="246"/>
      <c r="P452" s="246"/>
      <c r="Q452" s="246"/>
      <c r="R452" s="250"/>
      <c r="T452" s="251"/>
      <c r="U452" s="246"/>
      <c r="V452" s="246"/>
      <c r="W452" s="246"/>
      <c r="X452" s="246"/>
      <c r="Y452" s="246"/>
      <c r="Z452" s="246"/>
      <c r="AA452" s="252"/>
      <c r="AT452" s="253" t="s">
        <v>161</v>
      </c>
      <c r="AU452" s="253" t="s">
        <v>132</v>
      </c>
      <c r="AV452" s="12" t="s">
        <v>158</v>
      </c>
      <c r="AW452" s="12" t="s">
        <v>34</v>
      </c>
      <c r="AX452" s="12" t="s">
        <v>82</v>
      </c>
      <c r="AY452" s="253" t="s">
        <v>153</v>
      </c>
    </row>
    <row r="453" s="1" customFormat="1" ht="38.25" customHeight="1">
      <c r="B453" s="48"/>
      <c r="C453" s="216" t="s">
        <v>609</v>
      </c>
      <c r="D453" s="216" t="s">
        <v>154</v>
      </c>
      <c r="E453" s="217" t="s">
        <v>610</v>
      </c>
      <c r="F453" s="218" t="s">
        <v>611</v>
      </c>
      <c r="G453" s="218"/>
      <c r="H453" s="218"/>
      <c r="I453" s="218"/>
      <c r="J453" s="219" t="s">
        <v>204</v>
      </c>
      <c r="K453" s="220">
        <v>1</v>
      </c>
      <c r="L453" s="221">
        <v>0</v>
      </c>
      <c r="M453" s="222"/>
      <c r="N453" s="220">
        <f>ROUND(L453*K453,3)</f>
        <v>0</v>
      </c>
      <c r="O453" s="220"/>
      <c r="P453" s="220"/>
      <c r="Q453" s="220"/>
      <c r="R453" s="50"/>
      <c r="T453" s="223" t="s">
        <v>20</v>
      </c>
      <c r="U453" s="58" t="s">
        <v>44</v>
      </c>
      <c r="V453" s="49"/>
      <c r="W453" s="224">
        <f>V453*K453</f>
        <v>0</v>
      </c>
      <c r="X453" s="224">
        <v>0</v>
      </c>
      <c r="Y453" s="224">
        <f>X453*K453</f>
        <v>0</v>
      </c>
      <c r="Z453" s="224">
        <v>0</v>
      </c>
      <c r="AA453" s="225">
        <f>Z453*K453</f>
        <v>0</v>
      </c>
      <c r="AR453" s="24" t="s">
        <v>244</v>
      </c>
      <c r="AT453" s="24" t="s">
        <v>154</v>
      </c>
      <c r="AU453" s="24" t="s">
        <v>132</v>
      </c>
      <c r="AY453" s="24" t="s">
        <v>153</v>
      </c>
      <c r="BE453" s="139">
        <f>IF(U453="základná",N453,0)</f>
        <v>0</v>
      </c>
      <c r="BF453" s="139">
        <f>IF(U453="znížená",N453,0)</f>
        <v>0</v>
      </c>
      <c r="BG453" s="139">
        <f>IF(U453="zákl. prenesená",N453,0)</f>
        <v>0</v>
      </c>
      <c r="BH453" s="139">
        <f>IF(U453="zníž. prenesená",N453,0)</f>
        <v>0</v>
      </c>
      <c r="BI453" s="139">
        <f>IF(U453="nulová",N453,0)</f>
        <v>0</v>
      </c>
      <c r="BJ453" s="24" t="s">
        <v>132</v>
      </c>
      <c r="BK453" s="226">
        <f>ROUND(L453*K453,3)</f>
        <v>0</v>
      </c>
      <c r="BL453" s="24" t="s">
        <v>244</v>
      </c>
      <c r="BM453" s="24" t="s">
        <v>612</v>
      </c>
    </row>
    <row r="454" s="1" customFormat="1" ht="25.5" customHeight="1">
      <c r="B454" s="48"/>
      <c r="C454" s="266" t="s">
        <v>613</v>
      </c>
      <c r="D454" s="266" t="s">
        <v>240</v>
      </c>
      <c r="E454" s="267" t="s">
        <v>614</v>
      </c>
      <c r="F454" s="268" t="s">
        <v>615</v>
      </c>
      <c r="G454" s="268"/>
      <c r="H454" s="268"/>
      <c r="I454" s="268"/>
      <c r="J454" s="269" t="s">
        <v>204</v>
      </c>
      <c r="K454" s="270">
        <v>1</v>
      </c>
      <c r="L454" s="271">
        <v>0</v>
      </c>
      <c r="M454" s="272"/>
      <c r="N454" s="270">
        <f>ROUND(L454*K454,3)</f>
        <v>0</v>
      </c>
      <c r="O454" s="220"/>
      <c r="P454" s="220"/>
      <c r="Q454" s="220"/>
      <c r="R454" s="50"/>
      <c r="T454" s="223" t="s">
        <v>20</v>
      </c>
      <c r="U454" s="58" t="s">
        <v>44</v>
      </c>
      <c r="V454" s="49"/>
      <c r="W454" s="224">
        <f>V454*K454</f>
        <v>0</v>
      </c>
      <c r="X454" s="224">
        <v>0.001</v>
      </c>
      <c r="Y454" s="224">
        <f>X454*K454</f>
        <v>0.001</v>
      </c>
      <c r="Z454" s="224">
        <v>0</v>
      </c>
      <c r="AA454" s="225">
        <f>Z454*K454</f>
        <v>0</v>
      </c>
      <c r="AR454" s="24" t="s">
        <v>342</v>
      </c>
      <c r="AT454" s="24" t="s">
        <v>240</v>
      </c>
      <c r="AU454" s="24" t="s">
        <v>132</v>
      </c>
      <c r="AY454" s="24" t="s">
        <v>153</v>
      </c>
      <c r="BE454" s="139">
        <f>IF(U454="základná",N454,0)</f>
        <v>0</v>
      </c>
      <c r="BF454" s="139">
        <f>IF(U454="znížená",N454,0)</f>
        <v>0</v>
      </c>
      <c r="BG454" s="139">
        <f>IF(U454="zákl. prenesená",N454,0)</f>
        <v>0</v>
      </c>
      <c r="BH454" s="139">
        <f>IF(U454="zníž. prenesená",N454,0)</f>
        <v>0</v>
      </c>
      <c r="BI454" s="139">
        <f>IF(U454="nulová",N454,0)</f>
        <v>0</v>
      </c>
      <c r="BJ454" s="24" t="s">
        <v>132</v>
      </c>
      <c r="BK454" s="226">
        <f>ROUND(L454*K454,3)</f>
        <v>0</v>
      </c>
      <c r="BL454" s="24" t="s">
        <v>244</v>
      </c>
      <c r="BM454" s="24" t="s">
        <v>616</v>
      </c>
    </row>
    <row r="455" s="1" customFormat="1" ht="25.5" customHeight="1">
      <c r="B455" s="48"/>
      <c r="C455" s="266" t="s">
        <v>617</v>
      </c>
      <c r="D455" s="266" t="s">
        <v>240</v>
      </c>
      <c r="E455" s="267" t="s">
        <v>618</v>
      </c>
      <c r="F455" s="268" t="s">
        <v>619</v>
      </c>
      <c r="G455" s="268"/>
      <c r="H455" s="268"/>
      <c r="I455" s="268"/>
      <c r="J455" s="269" t="s">
        <v>204</v>
      </c>
      <c r="K455" s="270">
        <v>1</v>
      </c>
      <c r="L455" s="271">
        <v>0</v>
      </c>
      <c r="M455" s="272"/>
      <c r="N455" s="270">
        <f>ROUND(L455*K455,3)</f>
        <v>0</v>
      </c>
      <c r="O455" s="220"/>
      <c r="P455" s="220"/>
      <c r="Q455" s="220"/>
      <c r="R455" s="50"/>
      <c r="T455" s="223" t="s">
        <v>20</v>
      </c>
      <c r="U455" s="58" t="s">
        <v>44</v>
      </c>
      <c r="V455" s="49"/>
      <c r="W455" s="224">
        <f>V455*K455</f>
        <v>0</v>
      </c>
      <c r="X455" s="224">
        <v>0.029999999999999999</v>
      </c>
      <c r="Y455" s="224">
        <f>X455*K455</f>
        <v>0.029999999999999999</v>
      </c>
      <c r="Z455" s="224">
        <v>0</v>
      </c>
      <c r="AA455" s="225">
        <f>Z455*K455</f>
        <v>0</v>
      </c>
      <c r="AR455" s="24" t="s">
        <v>342</v>
      </c>
      <c r="AT455" s="24" t="s">
        <v>240</v>
      </c>
      <c r="AU455" s="24" t="s">
        <v>132</v>
      </c>
      <c r="AY455" s="24" t="s">
        <v>153</v>
      </c>
      <c r="BE455" s="139">
        <f>IF(U455="základná",N455,0)</f>
        <v>0</v>
      </c>
      <c r="BF455" s="139">
        <f>IF(U455="znížená",N455,0)</f>
        <v>0</v>
      </c>
      <c r="BG455" s="139">
        <f>IF(U455="zákl. prenesená",N455,0)</f>
        <v>0</v>
      </c>
      <c r="BH455" s="139">
        <f>IF(U455="zníž. prenesená",N455,0)</f>
        <v>0</v>
      </c>
      <c r="BI455" s="139">
        <f>IF(U455="nulová",N455,0)</f>
        <v>0</v>
      </c>
      <c r="BJ455" s="24" t="s">
        <v>132</v>
      </c>
      <c r="BK455" s="226">
        <f>ROUND(L455*K455,3)</f>
        <v>0</v>
      </c>
      <c r="BL455" s="24" t="s">
        <v>244</v>
      </c>
      <c r="BM455" s="24" t="s">
        <v>620</v>
      </c>
    </row>
    <row r="456" s="1" customFormat="1" ht="38.25" customHeight="1">
      <c r="B456" s="48"/>
      <c r="C456" s="216" t="s">
        <v>621</v>
      </c>
      <c r="D456" s="216" t="s">
        <v>154</v>
      </c>
      <c r="E456" s="217" t="s">
        <v>622</v>
      </c>
      <c r="F456" s="218" t="s">
        <v>623</v>
      </c>
      <c r="G456" s="218"/>
      <c r="H456" s="218"/>
      <c r="I456" s="218"/>
      <c r="J456" s="219" t="s">
        <v>204</v>
      </c>
      <c r="K456" s="220">
        <v>10</v>
      </c>
      <c r="L456" s="221">
        <v>0</v>
      </c>
      <c r="M456" s="222"/>
      <c r="N456" s="220">
        <f>ROUND(L456*K456,3)</f>
        <v>0</v>
      </c>
      <c r="O456" s="220"/>
      <c r="P456" s="220"/>
      <c r="Q456" s="220"/>
      <c r="R456" s="50"/>
      <c r="T456" s="223" t="s">
        <v>20</v>
      </c>
      <c r="U456" s="58" t="s">
        <v>44</v>
      </c>
      <c r="V456" s="49"/>
      <c r="W456" s="224">
        <f>V456*K456</f>
        <v>0</v>
      </c>
      <c r="X456" s="224">
        <v>6.0000000000000002E-05</v>
      </c>
      <c r="Y456" s="224">
        <f>X456*K456</f>
        <v>0.00060000000000000006</v>
      </c>
      <c r="Z456" s="224">
        <v>0</v>
      </c>
      <c r="AA456" s="225">
        <f>Z456*K456</f>
        <v>0</v>
      </c>
      <c r="AR456" s="24" t="s">
        <v>244</v>
      </c>
      <c r="AT456" s="24" t="s">
        <v>154</v>
      </c>
      <c r="AU456" s="24" t="s">
        <v>132</v>
      </c>
      <c r="AY456" s="24" t="s">
        <v>153</v>
      </c>
      <c r="BE456" s="139">
        <f>IF(U456="základná",N456,0)</f>
        <v>0</v>
      </c>
      <c r="BF456" s="139">
        <f>IF(U456="znížená",N456,0)</f>
        <v>0</v>
      </c>
      <c r="BG456" s="139">
        <f>IF(U456="zákl. prenesená",N456,0)</f>
        <v>0</v>
      </c>
      <c r="BH456" s="139">
        <f>IF(U456="zníž. prenesená",N456,0)</f>
        <v>0</v>
      </c>
      <c r="BI456" s="139">
        <f>IF(U456="nulová",N456,0)</f>
        <v>0</v>
      </c>
      <c r="BJ456" s="24" t="s">
        <v>132</v>
      </c>
      <c r="BK456" s="226">
        <f>ROUND(L456*K456,3)</f>
        <v>0</v>
      </c>
      <c r="BL456" s="24" t="s">
        <v>244</v>
      </c>
      <c r="BM456" s="24" t="s">
        <v>624</v>
      </c>
    </row>
    <row r="457" s="1" customFormat="1" ht="25.5" customHeight="1">
      <c r="B457" s="48"/>
      <c r="C457" s="266" t="s">
        <v>625</v>
      </c>
      <c r="D457" s="266" t="s">
        <v>240</v>
      </c>
      <c r="E457" s="267" t="s">
        <v>626</v>
      </c>
      <c r="F457" s="268" t="s">
        <v>627</v>
      </c>
      <c r="G457" s="268"/>
      <c r="H457" s="268"/>
      <c r="I457" s="268"/>
      <c r="J457" s="269" t="s">
        <v>204</v>
      </c>
      <c r="K457" s="270">
        <v>10</v>
      </c>
      <c r="L457" s="271">
        <v>0</v>
      </c>
      <c r="M457" s="272"/>
      <c r="N457" s="270">
        <f>ROUND(L457*K457,3)</f>
        <v>0</v>
      </c>
      <c r="O457" s="220"/>
      <c r="P457" s="220"/>
      <c r="Q457" s="220"/>
      <c r="R457" s="50"/>
      <c r="T457" s="223" t="s">
        <v>20</v>
      </c>
      <c r="U457" s="58" t="s">
        <v>44</v>
      </c>
      <c r="V457" s="49"/>
      <c r="W457" s="224">
        <f>V457*K457</f>
        <v>0</v>
      </c>
      <c r="X457" s="224">
        <v>0.035159999999999997</v>
      </c>
      <c r="Y457" s="224">
        <f>X457*K457</f>
        <v>0.35159999999999997</v>
      </c>
      <c r="Z457" s="224">
        <v>0</v>
      </c>
      <c r="AA457" s="225">
        <f>Z457*K457</f>
        <v>0</v>
      </c>
      <c r="AR457" s="24" t="s">
        <v>342</v>
      </c>
      <c r="AT457" s="24" t="s">
        <v>240</v>
      </c>
      <c r="AU457" s="24" t="s">
        <v>132</v>
      </c>
      <c r="AY457" s="24" t="s">
        <v>153</v>
      </c>
      <c r="BE457" s="139">
        <f>IF(U457="základná",N457,0)</f>
        <v>0</v>
      </c>
      <c r="BF457" s="139">
        <f>IF(U457="znížená",N457,0)</f>
        <v>0</v>
      </c>
      <c r="BG457" s="139">
        <f>IF(U457="zákl. prenesená",N457,0)</f>
        <v>0</v>
      </c>
      <c r="BH457" s="139">
        <f>IF(U457="zníž. prenesená",N457,0)</f>
        <v>0</v>
      </c>
      <c r="BI457" s="139">
        <f>IF(U457="nulová",N457,0)</f>
        <v>0</v>
      </c>
      <c r="BJ457" s="24" t="s">
        <v>132</v>
      </c>
      <c r="BK457" s="226">
        <f>ROUND(L457*K457,3)</f>
        <v>0</v>
      </c>
      <c r="BL457" s="24" t="s">
        <v>244</v>
      </c>
      <c r="BM457" s="24" t="s">
        <v>628</v>
      </c>
    </row>
    <row r="458" s="1" customFormat="1" ht="16.5" customHeight="1">
      <c r="B458" s="48"/>
      <c r="C458" s="266" t="s">
        <v>629</v>
      </c>
      <c r="D458" s="266" t="s">
        <v>240</v>
      </c>
      <c r="E458" s="267" t="s">
        <v>630</v>
      </c>
      <c r="F458" s="268" t="s">
        <v>631</v>
      </c>
      <c r="G458" s="268"/>
      <c r="H458" s="268"/>
      <c r="I458" s="268"/>
      <c r="J458" s="269" t="s">
        <v>204</v>
      </c>
      <c r="K458" s="270">
        <v>10</v>
      </c>
      <c r="L458" s="271">
        <v>0</v>
      </c>
      <c r="M458" s="272"/>
      <c r="N458" s="270">
        <f>ROUND(L458*K458,3)</f>
        <v>0</v>
      </c>
      <c r="O458" s="220"/>
      <c r="P458" s="220"/>
      <c r="Q458" s="220"/>
      <c r="R458" s="50"/>
      <c r="T458" s="223" t="s">
        <v>20</v>
      </c>
      <c r="U458" s="58" t="s">
        <v>44</v>
      </c>
      <c r="V458" s="49"/>
      <c r="W458" s="224">
        <f>V458*K458</f>
        <v>0</v>
      </c>
      <c r="X458" s="224">
        <v>0.0051000000000000004</v>
      </c>
      <c r="Y458" s="224">
        <f>X458*K458</f>
        <v>0.051000000000000004</v>
      </c>
      <c r="Z458" s="224">
        <v>0</v>
      </c>
      <c r="AA458" s="225">
        <f>Z458*K458</f>
        <v>0</v>
      </c>
      <c r="AR458" s="24" t="s">
        <v>342</v>
      </c>
      <c r="AT458" s="24" t="s">
        <v>240</v>
      </c>
      <c r="AU458" s="24" t="s">
        <v>132</v>
      </c>
      <c r="AY458" s="24" t="s">
        <v>153</v>
      </c>
      <c r="BE458" s="139">
        <f>IF(U458="základná",N458,0)</f>
        <v>0</v>
      </c>
      <c r="BF458" s="139">
        <f>IF(U458="znížená",N458,0)</f>
        <v>0</v>
      </c>
      <c r="BG458" s="139">
        <f>IF(U458="zákl. prenesená",N458,0)</f>
        <v>0</v>
      </c>
      <c r="BH458" s="139">
        <f>IF(U458="zníž. prenesená",N458,0)</f>
        <v>0</v>
      </c>
      <c r="BI458" s="139">
        <f>IF(U458="nulová",N458,0)</f>
        <v>0</v>
      </c>
      <c r="BJ458" s="24" t="s">
        <v>132</v>
      </c>
      <c r="BK458" s="226">
        <f>ROUND(L458*K458,3)</f>
        <v>0</v>
      </c>
      <c r="BL458" s="24" t="s">
        <v>244</v>
      </c>
      <c r="BM458" s="24" t="s">
        <v>632</v>
      </c>
    </row>
    <row r="459" s="1" customFormat="1" ht="25.5" customHeight="1">
      <c r="B459" s="48"/>
      <c r="C459" s="266" t="s">
        <v>633</v>
      </c>
      <c r="D459" s="266" t="s">
        <v>240</v>
      </c>
      <c r="E459" s="267" t="s">
        <v>634</v>
      </c>
      <c r="F459" s="268" t="s">
        <v>635</v>
      </c>
      <c r="G459" s="268"/>
      <c r="H459" s="268"/>
      <c r="I459" s="268"/>
      <c r="J459" s="269" t="s">
        <v>204</v>
      </c>
      <c r="K459" s="270">
        <v>10</v>
      </c>
      <c r="L459" s="271">
        <v>0</v>
      </c>
      <c r="M459" s="272"/>
      <c r="N459" s="270">
        <f>ROUND(L459*K459,3)</f>
        <v>0</v>
      </c>
      <c r="O459" s="220"/>
      <c r="P459" s="220"/>
      <c r="Q459" s="220"/>
      <c r="R459" s="50"/>
      <c r="T459" s="223" t="s">
        <v>20</v>
      </c>
      <c r="U459" s="58" t="s">
        <v>44</v>
      </c>
      <c r="V459" s="49"/>
      <c r="W459" s="224">
        <f>V459*K459</f>
        <v>0</v>
      </c>
      <c r="X459" s="224">
        <v>0.00175</v>
      </c>
      <c r="Y459" s="224">
        <f>X459*K459</f>
        <v>0.017500000000000002</v>
      </c>
      <c r="Z459" s="224">
        <v>0</v>
      </c>
      <c r="AA459" s="225">
        <f>Z459*K459</f>
        <v>0</v>
      </c>
      <c r="AR459" s="24" t="s">
        <v>342</v>
      </c>
      <c r="AT459" s="24" t="s">
        <v>240</v>
      </c>
      <c r="AU459" s="24" t="s">
        <v>132</v>
      </c>
      <c r="AY459" s="24" t="s">
        <v>153</v>
      </c>
      <c r="BE459" s="139">
        <f>IF(U459="základná",N459,0)</f>
        <v>0</v>
      </c>
      <c r="BF459" s="139">
        <f>IF(U459="znížená",N459,0)</f>
        <v>0</v>
      </c>
      <c r="BG459" s="139">
        <f>IF(U459="zákl. prenesená",N459,0)</f>
        <v>0</v>
      </c>
      <c r="BH459" s="139">
        <f>IF(U459="zníž. prenesená",N459,0)</f>
        <v>0</v>
      </c>
      <c r="BI459" s="139">
        <f>IF(U459="nulová",N459,0)</f>
        <v>0</v>
      </c>
      <c r="BJ459" s="24" t="s">
        <v>132</v>
      </c>
      <c r="BK459" s="226">
        <f>ROUND(L459*K459,3)</f>
        <v>0</v>
      </c>
      <c r="BL459" s="24" t="s">
        <v>244</v>
      </c>
      <c r="BM459" s="24" t="s">
        <v>636</v>
      </c>
    </row>
    <row r="460" s="1" customFormat="1" ht="25.5" customHeight="1">
      <c r="B460" s="48"/>
      <c r="C460" s="216" t="s">
        <v>637</v>
      </c>
      <c r="D460" s="216" t="s">
        <v>154</v>
      </c>
      <c r="E460" s="217" t="s">
        <v>638</v>
      </c>
      <c r="F460" s="218" t="s">
        <v>639</v>
      </c>
      <c r="G460" s="218"/>
      <c r="H460" s="218"/>
      <c r="I460" s="218"/>
      <c r="J460" s="219" t="s">
        <v>229</v>
      </c>
      <c r="K460" s="220">
        <v>0.96899999999999997</v>
      </c>
      <c r="L460" s="221">
        <v>0</v>
      </c>
      <c r="M460" s="222"/>
      <c r="N460" s="220">
        <f>ROUND(L460*K460,3)</f>
        <v>0</v>
      </c>
      <c r="O460" s="220"/>
      <c r="P460" s="220"/>
      <c r="Q460" s="220"/>
      <c r="R460" s="50"/>
      <c r="T460" s="223" t="s">
        <v>20</v>
      </c>
      <c r="U460" s="58" t="s">
        <v>44</v>
      </c>
      <c r="V460" s="49"/>
      <c r="W460" s="224">
        <f>V460*K460</f>
        <v>0</v>
      </c>
      <c r="X460" s="224">
        <v>0</v>
      </c>
      <c r="Y460" s="224">
        <f>X460*K460</f>
        <v>0</v>
      </c>
      <c r="Z460" s="224">
        <v>0</v>
      </c>
      <c r="AA460" s="225">
        <f>Z460*K460</f>
        <v>0</v>
      </c>
      <c r="AR460" s="24" t="s">
        <v>244</v>
      </c>
      <c r="AT460" s="24" t="s">
        <v>154</v>
      </c>
      <c r="AU460" s="24" t="s">
        <v>132</v>
      </c>
      <c r="AY460" s="24" t="s">
        <v>153</v>
      </c>
      <c r="BE460" s="139">
        <f>IF(U460="základná",N460,0)</f>
        <v>0</v>
      </c>
      <c r="BF460" s="139">
        <f>IF(U460="znížená",N460,0)</f>
        <v>0</v>
      </c>
      <c r="BG460" s="139">
        <f>IF(U460="zákl. prenesená",N460,0)</f>
        <v>0</v>
      </c>
      <c r="BH460" s="139">
        <f>IF(U460="zníž. prenesená",N460,0)</f>
        <v>0</v>
      </c>
      <c r="BI460" s="139">
        <f>IF(U460="nulová",N460,0)</f>
        <v>0</v>
      </c>
      <c r="BJ460" s="24" t="s">
        <v>132</v>
      </c>
      <c r="BK460" s="226">
        <f>ROUND(L460*K460,3)</f>
        <v>0</v>
      </c>
      <c r="BL460" s="24" t="s">
        <v>244</v>
      </c>
      <c r="BM460" s="24" t="s">
        <v>640</v>
      </c>
    </row>
    <row r="461" s="9" customFormat="1" ht="29.88" customHeight="1">
      <c r="B461" s="202"/>
      <c r="C461" s="203"/>
      <c r="D461" s="213" t="s">
        <v>121</v>
      </c>
      <c r="E461" s="213"/>
      <c r="F461" s="213"/>
      <c r="G461" s="213"/>
      <c r="H461" s="213"/>
      <c r="I461" s="213"/>
      <c r="J461" s="213"/>
      <c r="K461" s="213"/>
      <c r="L461" s="213"/>
      <c r="M461" s="213"/>
      <c r="N461" s="254">
        <f>BK461</f>
        <v>0</v>
      </c>
      <c r="O461" s="255"/>
      <c r="P461" s="255"/>
      <c r="Q461" s="255"/>
      <c r="R461" s="206"/>
      <c r="T461" s="207"/>
      <c r="U461" s="203"/>
      <c r="V461" s="203"/>
      <c r="W461" s="208">
        <f>SUM(W462:W468)</f>
        <v>0</v>
      </c>
      <c r="X461" s="203"/>
      <c r="Y461" s="208">
        <f>SUM(Y462:Y468)</f>
        <v>0.45016999999999996</v>
      </c>
      <c r="Z461" s="203"/>
      <c r="AA461" s="209">
        <f>SUM(AA462:AA468)</f>
        <v>0</v>
      </c>
      <c r="AR461" s="210" t="s">
        <v>132</v>
      </c>
      <c r="AT461" s="211" t="s">
        <v>76</v>
      </c>
      <c r="AU461" s="211" t="s">
        <v>82</v>
      </c>
      <c r="AY461" s="210" t="s">
        <v>153</v>
      </c>
      <c r="BK461" s="212">
        <f>SUM(BK462:BK468)</f>
        <v>0</v>
      </c>
    </row>
    <row r="462" s="1" customFormat="1" ht="25.5" customHeight="1">
      <c r="B462" s="48"/>
      <c r="C462" s="216" t="s">
        <v>641</v>
      </c>
      <c r="D462" s="216" t="s">
        <v>154</v>
      </c>
      <c r="E462" s="217" t="s">
        <v>642</v>
      </c>
      <c r="F462" s="218" t="s">
        <v>643</v>
      </c>
      <c r="G462" s="218"/>
      <c r="H462" s="218"/>
      <c r="I462" s="218"/>
      <c r="J462" s="219" t="s">
        <v>204</v>
      </c>
      <c r="K462" s="220">
        <v>2</v>
      </c>
      <c r="L462" s="221">
        <v>0</v>
      </c>
      <c r="M462" s="222"/>
      <c r="N462" s="220">
        <f>ROUND(L462*K462,3)</f>
        <v>0</v>
      </c>
      <c r="O462" s="220"/>
      <c r="P462" s="220"/>
      <c r="Q462" s="220"/>
      <c r="R462" s="50"/>
      <c r="T462" s="223" t="s">
        <v>20</v>
      </c>
      <c r="U462" s="58" t="s">
        <v>44</v>
      </c>
      <c r="V462" s="49"/>
      <c r="W462" s="224">
        <f>V462*K462</f>
        <v>0</v>
      </c>
      <c r="X462" s="224">
        <v>0</v>
      </c>
      <c r="Y462" s="224">
        <f>X462*K462</f>
        <v>0</v>
      </c>
      <c r="Z462" s="224">
        <v>0</v>
      </c>
      <c r="AA462" s="225">
        <f>Z462*K462</f>
        <v>0</v>
      </c>
      <c r="AR462" s="24" t="s">
        <v>244</v>
      </c>
      <c r="AT462" s="24" t="s">
        <v>154</v>
      </c>
      <c r="AU462" s="24" t="s">
        <v>132</v>
      </c>
      <c r="AY462" s="24" t="s">
        <v>153</v>
      </c>
      <c r="BE462" s="139">
        <f>IF(U462="základná",N462,0)</f>
        <v>0</v>
      </c>
      <c r="BF462" s="139">
        <f>IF(U462="znížená",N462,0)</f>
        <v>0</v>
      </c>
      <c r="BG462" s="139">
        <f>IF(U462="zákl. prenesená",N462,0)</f>
        <v>0</v>
      </c>
      <c r="BH462" s="139">
        <f>IF(U462="zníž. prenesená",N462,0)</f>
        <v>0</v>
      </c>
      <c r="BI462" s="139">
        <f>IF(U462="nulová",N462,0)</f>
        <v>0</v>
      </c>
      <c r="BJ462" s="24" t="s">
        <v>132</v>
      </c>
      <c r="BK462" s="226">
        <f>ROUND(L462*K462,3)</f>
        <v>0</v>
      </c>
      <c r="BL462" s="24" t="s">
        <v>244</v>
      </c>
      <c r="BM462" s="24" t="s">
        <v>644</v>
      </c>
    </row>
    <row r="463" s="1" customFormat="1" ht="25.5" customHeight="1">
      <c r="B463" s="48"/>
      <c r="C463" s="266" t="s">
        <v>645</v>
      </c>
      <c r="D463" s="266" t="s">
        <v>240</v>
      </c>
      <c r="E463" s="267" t="s">
        <v>646</v>
      </c>
      <c r="F463" s="268" t="s">
        <v>647</v>
      </c>
      <c r="G463" s="268"/>
      <c r="H463" s="268"/>
      <c r="I463" s="268"/>
      <c r="J463" s="269" t="s">
        <v>204</v>
      </c>
      <c r="K463" s="270">
        <v>1</v>
      </c>
      <c r="L463" s="271">
        <v>0</v>
      </c>
      <c r="M463" s="272"/>
      <c r="N463" s="270">
        <f>ROUND(L463*K463,3)</f>
        <v>0</v>
      </c>
      <c r="O463" s="220"/>
      <c r="P463" s="220"/>
      <c r="Q463" s="220"/>
      <c r="R463" s="50"/>
      <c r="T463" s="223" t="s">
        <v>20</v>
      </c>
      <c r="U463" s="58" t="s">
        <v>44</v>
      </c>
      <c r="V463" s="49"/>
      <c r="W463" s="224">
        <f>V463*K463</f>
        <v>0</v>
      </c>
      <c r="X463" s="224">
        <v>0.077030000000000001</v>
      </c>
      <c r="Y463" s="224">
        <f>X463*K463</f>
        <v>0.077030000000000001</v>
      </c>
      <c r="Z463" s="224">
        <v>0</v>
      </c>
      <c r="AA463" s="225">
        <f>Z463*K463</f>
        <v>0</v>
      </c>
      <c r="AR463" s="24" t="s">
        <v>342</v>
      </c>
      <c r="AT463" s="24" t="s">
        <v>240</v>
      </c>
      <c r="AU463" s="24" t="s">
        <v>132</v>
      </c>
      <c r="AY463" s="24" t="s">
        <v>153</v>
      </c>
      <c r="BE463" s="139">
        <f>IF(U463="základná",N463,0)</f>
        <v>0</v>
      </c>
      <c r="BF463" s="139">
        <f>IF(U463="znížená",N463,0)</f>
        <v>0</v>
      </c>
      <c r="BG463" s="139">
        <f>IF(U463="zákl. prenesená",N463,0)</f>
        <v>0</v>
      </c>
      <c r="BH463" s="139">
        <f>IF(U463="zníž. prenesená",N463,0)</f>
        <v>0</v>
      </c>
      <c r="BI463" s="139">
        <f>IF(U463="nulová",N463,0)</f>
        <v>0</v>
      </c>
      <c r="BJ463" s="24" t="s">
        <v>132</v>
      </c>
      <c r="BK463" s="226">
        <f>ROUND(L463*K463,3)</f>
        <v>0</v>
      </c>
      <c r="BL463" s="24" t="s">
        <v>244</v>
      </c>
      <c r="BM463" s="24" t="s">
        <v>648</v>
      </c>
    </row>
    <row r="464" s="1" customFormat="1" ht="25.5" customHeight="1">
      <c r="B464" s="48"/>
      <c r="C464" s="266" t="s">
        <v>649</v>
      </c>
      <c r="D464" s="266" t="s">
        <v>240</v>
      </c>
      <c r="E464" s="267" t="s">
        <v>650</v>
      </c>
      <c r="F464" s="268" t="s">
        <v>651</v>
      </c>
      <c r="G464" s="268"/>
      <c r="H464" s="268"/>
      <c r="I464" s="268"/>
      <c r="J464" s="269" t="s">
        <v>204</v>
      </c>
      <c r="K464" s="270">
        <v>1</v>
      </c>
      <c r="L464" s="271">
        <v>0</v>
      </c>
      <c r="M464" s="272"/>
      <c r="N464" s="270">
        <f>ROUND(L464*K464,3)</f>
        <v>0</v>
      </c>
      <c r="O464" s="220"/>
      <c r="P464" s="220"/>
      <c r="Q464" s="220"/>
      <c r="R464" s="50"/>
      <c r="T464" s="223" t="s">
        <v>20</v>
      </c>
      <c r="U464" s="58" t="s">
        <v>44</v>
      </c>
      <c r="V464" s="49"/>
      <c r="W464" s="224">
        <f>V464*K464</f>
        <v>0</v>
      </c>
      <c r="X464" s="224">
        <v>0.060639999999999999</v>
      </c>
      <c r="Y464" s="224">
        <f>X464*K464</f>
        <v>0.060639999999999999</v>
      </c>
      <c r="Z464" s="224">
        <v>0</v>
      </c>
      <c r="AA464" s="225">
        <f>Z464*K464</f>
        <v>0</v>
      </c>
      <c r="AR464" s="24" t="s">
        <v>342</v>
      </c>
      <c r="AT464" s="24" t="s">
        <v>240</v>
      </c>
      <c r="AU464" s="24" t="s">
        <v>132</v>
      </c>
      <c r="AY464" s="24" t="s">
        <v>153</v>
      </c>
      <c r="BE464" s="139">
        <f>IF(U464="základná",N464,0)</f>
        <v>0</v>
      </c>
      <c r="BF464" s="139">
        <f>IF(U464="znížená",N464,0)</f>
        <v>0</v>
      </c>
      <c r="BG464" s="139">
        <f>IF(U464="zákl. prenesená",N464,0)</f>
        <v>0</v>
      </c>
      <c r="BH464" s="139">
        <f>IF(U464="zníž. prenesená",N464,0)</f>
        <v>0</v>
      </c>
      <c r="BI464" s="139">
        <f>IF(U464="nulová",N464,0)</f>
        <v>0</v>
      </c>
      <c r="BJ464" s="24" t="s">
        <v>132</v>
      </c>
      <c r="BK464" s="226">
        <f>ROUND(L464*K464,3)</f>
        <v>0</v>
      </c>
      <c r="BL464" s="24" t="s">
        <v>244</v>
      </c>
      <c r="BM464" s="24" t="s">
        <v>652</v>
      </c>
    </row>
    <row r="465" s="1" customFormat="1" ht="25.5" customHeight="1">
      <c r="B465" s="48"/>
      <c r="C465" s="216" t="s">
        <v>653</v>
      </c>
      <c r="D465" s="216" t="s">
        <v>154</v>
      </c>
      <c r="E465" s="217" t="s">
        <v>654</v>
      </c>
      <c r="F465" s="218" t="s">
        <v>655</v>
      </c>
      <c r="G465" s="218"/>
      <c r="H465" s="218"/>
      <c r="I465" s="218"/>
      <c r="J465" s="219" t="s">
        <v>204</v>
      </c>
      <c r="K465" s="220">
        <v>1</v>
      </c>
      <c r="L465" s="221">
        <v>0</v>
      </c>
      <c r="M465" s="222"/>
      <c r="N465" s="220">
        <f>ROUND(L465*K465,3)</f>
        <v>0</v>
      </c>
      <c r="O465" s="220"/>
      <c r="P465" s="220"/>
      <c r="Q465" s="220"/>
      <c r="R465" s="50"/>
      <c r="T465" s="223" t="s">
        <v>20</v>
      </c>
      <c r="U465" s="58" t="s">
        <v>44</v>
      </c>
      <c r="V465" s="49"/>
      <c r="W465" s="224">
        <f>V465*K465</f>
        <v>0</v>
      </c>
      <c r="X465" s="224">
        <v>0</v>
      </c>
      <c r="Y465" s="224">
        <f>X465*K465</f>
        <v>0</v>
      </c>
      <c r="Z465" s="224">
        <v>0</v>
      </c>
      <c r="AA465" s="225">
        <f>Z465*K465</f>
        <v>0</v>
      </c>
      <c r="AR465" s="24" t="s">
        <v>244</v>
      </c>
      <c r="AT465" s="24" t="s">
        <v>154</v>
      </c>
      <c r="AU465" s="24" t="s">
        <v>132</v>
      </c>
      <c r="AY465" s="24" t="s">
        <v>153</v>
      </c>
      <c r="BE465" s="139">
        <f>IF(U465="základná",N465,0)</f>
        <v>0</v>
      </c>
      <c r="BF465" s="139">
        <f>IF(U465="znížená",N465,0)</f>
        <v>0</v>
      </c>
      <c r="BG465" s="139">
        <f>IF(U465="zákl. prenesená",N465,0)</f>
        <v>0</v>
      </c>
      <c r="BH465" s="139">
        <f>IF(U465="zníž. prenesená",N465,0)</f>
        <v>0</v>
      </c>
      <c r="BI465" s="139">
        <f>IF(U465="nulová",N465,0)</f>
        <v>0</v>
      </c>
      <c r="BJ465" s="24" t="s">
        <v>132</v>
      </c>
      <c r="BK465" s="226">
        <f>ROUND(L465*K465,3)</f>
        <v>0</v>
      </c>
      <c r="BL465" s="24" t="s">
        <v>244</v>
      </c>
      <c r="BM465" s="24" t="s">
        <v>656</v>
      </c>
    </row>
    <row r="466" s="1" customFormat="1" ht="25.5" customHeight="1">
      <c r="B466" s="48"/>
      <c r="C466" s="266" t="s">
        <v>657</v>
      </c>
      <c r="D466" s="266" t="s">
        <v>240</v>
      </c>
      <c r="E466" s="267" t="s">
        <v>658</v>
      </c>
      <c r="F466" s="268" t="s">
        <v>659</v>
      </c>
      <c r="G466" s="268"/>
      <c r="H466" s="268"/>
      <c r="I466" s="268"/>
      <c r="J466" s="269" t="s">
        <v>204</v>
      </c>
      <c r="K466" s="270">
        <v>1</v>
      </c>
      <c r="L466" s="271">
        <v>0</v>
      </c>
      <c r="M466" s="272"/>
      <c r="N466" s="270">
        <f>ROUND(L466*K466,3)</f>
        <v>0</v>
      </c>
      <c r="O466" s="220"/>
      <c r="P466" s="220"/>
      <c r="Q466" s="220"/>
      <c r="R466" s="50"/>
      <c r="T466" s="223" t="s">
        <v>20</v>
      </c>
      <c r="U466" s="58" t="s">
        <v>44</v>
      </c>
      <c r="V466" s="49"/>
      <c r="W466" s="224">
        <f>V466*K466</f>
        <v>0</v>
      </c>
      <c r="X466" s="224">
        <v>0.087499999999999994</v>
      </c>
      <c r="Y466" s="224">
        <f>X466*K466</f>
        <v>0.087499999999999994</v>
      </c>
      <c r="Z466" s="224">
        <v>0</v>
      </c>
      <c r="AA466" s="225">
        <f>Z466*K466</f>
        <v>0</v>
      </c>
      <c r="AR466" s="24" t="s">
        <v>342</v>
      </c>
      <c r="AT466" s="24" t="s">
        <v>240</v>
      </c>
      <c r="AU466" s="24" t="s">
        <v>132</v>
      </c>
      <c r="AY466" s="24" t="s">
        <v>153</v>
      </c>
      <c r="BE466" s="139">
        <f>IF(U466="základná",N466,0)</f>
        <v>0</v>
      </c>
      <c r="BF466" s="139">
        <f>IF(U466="znížená",N466,0)</f>
        <v>0</v>
      </c>
      <c r="BG466" s="139">
        <f>IF(U466="zákl. prenesená",N466,0)</f>
        <v>0</v>
      </c>
      <c r="BH466" s="139">
        <f>IF(U466="zníž. prenesená",N466,0)</f>
        <v>0</v>
      </c>
      <c r="BI466" s="139">
        <f>IF(U466="nulová",N466,0)</f>
        <v>0</v>
      </c>
      <c r="BJ466" s="24" t="s">
        <v>132</v>
      </c>
      <c r="BK466" s="226">
        <f>ROUND(L466*K466,3)</f>
        <v>0</v>
      </c>
      <c r="BL466" s="24" t="s">
        <v>244</v>
      </c>
      <c r="BM466" s="24" t="s">
        <v>660</v>
      </c>
    </row>
    <row r="467" s="1" customFormat="1" ht="25.5" customHeight="1">
      <c r="B467" s="48"/>
      <c r="C467" s="266" t="s">
        <v>661</v>
      </c>
      <c r="D467" s="266" t="s">
        <v>240</v>
      </c>
      <c r="E467" s="267" t="s">
        <v>662</v>
      </c>
      <c r="F467" s="268" t="s">
        <v>663</v>
      </c>
      <c r="G467" s="268"/>
      <c r="H467" s="268"/>
      <c r="I467" s="268"/>
      <c r="J467" s="269" t="s">
        <v>204</v>
      </c>
      <c r="K467" s="270">
        <v>3</v>
      </c>
      <c r="L467" s="271">
        <v>0</v>
      </c>
      <c r="M467" s="272"/>
      <c r="N467" s="270">
        <f>ROUND(L467*K467,3)</f>
        <v>0</v>
      </c>
      <c r="O467" s="220"/>
      <c r="P467" s="220"/>
      <c r="Q467" s="220"/>
      <c r="R467" s="50"/>
      <c r="T467" s="223" t="s">
        <v>20</v>
      </c>
      <c r="U467" s="58" t="s">
        <v>44</v>
      </c>
      <c r="V467" s="49"/>
      <c r="W467" s="224">
        <f>V467*K467</f>
        <v>0</v>
      </c>
      <c r="X467" s="224">
        <v>0.074999999999999997</v>
      </c>
      <c r="Y467" s="224">
        <f>X467*K467</f>
        <v>0.22499999999999998</v>
      </c>
      <c r="Z467" s="224">
        <v>0</v>
      </c>
      <c r="AA467" s="225">
        <f>Z467*K467</f>
        <v>0</v>
      </c>
      <c r="AR467" s="24" t="s">
        <v>342</v>
      </c>
      <c r="AT467" s="24" t="s">
        <v>240</v>
      </c>
      <c r="AU467" s="24" t="s">
        <v>132</v>
      </c>
      <c r="AY467" s="24" t="s">
        <v>153</v>
      </c>
      <c r="BE467" s="139">
        <f>IF(U467="základná",N467,0)</f>
        <v>0</v>
      </c>
      <c r="BF467" s="139">
        <f>IF(U467="znížená",N467,0)</f>
        <v>0</v>
      </c>
      <c r="BG467" s="139">
        <f>IF(U467="zákl. prenesená",N467,0)</f>
        <v>0</v>
      </c>
      <c r="BH467" s="139">
        <f>IF(U467="zníž. prenesená",N467,0)</f>
        <v>0</v>
      </c>
      <c r="BI467" s="139">
        <f>IF(U467="nulová",N467,0)</f>
        <v>0</v>
      </c>
      <c r="BJ467" s="24" t="s">
        <v>132</v>
      </c>
      <c r="BK467" s="226">
        <f>ROUND(L467*K467,3)</f>
        <v>0</v>
      </c>
      <c r="BL467" s="24" t="s">
        <v>244</v>
      </c>
      <c r="BM467" s="24" t="s">
        <v>664</v>
      </c>
    </row>
    <row r="468" s="1" customFormat="1" ht="38.25" customHeight="1">
      <c r="B468" s="48"/>
      <c r="C468" s="216" t="s">
        <v>665</v>
      </c>
      <c r="D468" s="216" t="s">
        <v>154</v>
      </c>
      <c r="E468" s="217" t="s">
        <v>666</v>
      </c>
      <c r="F468" s="218" t="s">
        <v>667</v>
      </c>
      <c r="G468" s="218"/>
      <c r="H468" s="218"/>
      <c r="I468" s="218"/>
      <c r="J468" s="219" t="s">
        <v>229</v>
      </c>
      <c r="K468" s="220">
        <v>0.45000000000000001</v>
      </c>
      <c r="L468" s="221">
        <v>0</v>
      </c>
      <c r="M468" s="222"/>
      <c r="N468" s="220">
        <f>ROUND(L468*K468,3)</f>
        <v>0</v>
      </c>
      <c r="O468" s="220"/>
      <c r="P468" s="220"/>
      <c r="Q468" s="220"/>
      <c r="R468" s="50"/>
      <c r="T468" s="223" t="s">
        <v>20</v>
      </c>
      <c r="U468" s="58" t="s">
        <v>44</v>
      </c>
      <c r="V468" s="49"/>
      <c r="W468" s="224">
        <f>V468*K468</f>
        <v>0</v>
      </c>
      <c r="X468" s="224">
        <v>0</v>
      </c>
      <c r="Y468" s="224">
        <f>X468*K468</f>
        <v>0</v>
      </c>
      <c r="Z468" s="224">
        <v>0</v>
      </c>
      <c r="AA468" s="225">
        <f>Z468*K468</f>
        <v>0</v>
      </c>
      <c r="AR468" s="24" t="s">
        <v>244</v>
      </c>
      <c r="AT468" s="24" t="s">
        <v>154</v>
      </c>
      <c r="AU468" s="24" t="s">
        <v>132</v>
      </c>
      <c r="AY468" s="24" t="s">
        <v>153</v>
      </c>
      <c r="BE468" s="139">
        <f>IF(U468="základná",N468,0)</f>
        <v>0</v>
      </c>
      <c r="BF468" s="139">
        <f>IF(U468="znížená",N468,0)</f>
        <v>0</v>
      </c>
      <c r="BG468" s="139">
        <f>IF(U468="zákl. prenesená",N468,0)</f>
        <v>0</v>
      </c>
      <c r="BH468" s="139">
        <f>IF(U468="zníž. prenesená",N468,0)</f>
        <v>0</v>
      </c>
      <c r="BI468" s="139">
        <f>IF(U468="nulová",N468,0)</f>
        <v>0</v>
      </c>
      <c r="BJ468" s="24" t="s">
        <v>132</v>
      </c>
      <c r="BK468" s="226">
        <f>ROUND(L468*K468,3)</f>
        <v>0</v>
      </c>
      <c r="BL468" s="24" t="s">
        <v>244</v>
      </c>
      <c r="BM468" s="24" t="s">
        <v>668</v>
      </c>
    </row>
    <row r="469" s="9" customFormat="1" ht="29.88" customHeight="1">
      <c r="B469" s="202"/>
      <c r="C469" s="203"/>
      <c r="D469" s="213" t="s">
        <v>122</v>
      </c>
      <c r="E469" s="213"/>
      <c r="F469" s="213"/>
      <c r="G469" s="213"/>
      <c r="H469" s="213"/>
      <c r="I469" s="213"/>
      <c r="J469" s="213"/>
      <c r="K469" s="213"/>
      <c r="L469" s="213"/>
      <c r="M469" s="213"/>
      <c r="N469" s="254">
        <f>BK469</f>
        <v>0</v>
      </c>
      <c r="O469" s="255"/>
      <c r="P469" s="255"/>
      <c r="Q469" s="255"/>
      <c r="R469" s="206"/>
      <c r="T469" s="207"/>
      <c r="U469" s="203"/>
      <c r="V469" s="203"/>
      <c r="W469" s="208">
        <f>SUM(W470:W473)</f>
        <v>0</v>
      </c>
      <c r="X469" s="203"/>
      <c r="Y469" s="208">
        <f>SUM(Y470:Y473)</f>
        <v>0.083908500000000011</v>
      </c>
      <c r="Z469" s="203"/>
      <c r="AA469" s="209">
        <f>SUM(AA470:AA473)</f>
        <v>0</v>
      </c>
      <c r="AR469" s="210" t="s">
        <v>132</v>
      </c>
      <c r="AT469" s="211" t="s">
        <v>76</v>
      </c>
      <c r="AU469" s="211" t="s">
        <v>82</v>
      </c>
      <c r="AY469" s="210" t="s">
        <v>153</v>
      </c>
      <c r="BK469" s="212">
        <f>SUM(BK470:BK473)</f>
        <v>0</v>
      </c>
    </row>
    <row r="470" s="1" customFormat="1" ht="25.5" customHeight="1">
      <c r="B470" s="48"/>
      <c r="C470" s="216" t="s">
        <v>669</v>
      </c>
      <c r="D470" s="216" t="s">
        <v>154</v>
      </c>
      <c r="E470" s="217" t="s">
        <v>670</v>
      </c>
      <c r="F470" s="218" t="s">
        <v>671</v>
      </c>
      <c r="G470" s="218"/>
      <c r="H470" s="218"/>
      <c r="I470" s="218"/>
      <c r="J470" s="219" t="s">
        <v>157</v>
      </c>
      <c r="K470" s="220">
        <v>25.350000000000001</v>
      </c>
      <c r="L470" s="221">
        <v>0</v>
      </c>
      <c r="M470" s="222"/>
      <c r="N470" s="220">
        <f>ROUND(L470*K470,3)</f>
        <v>0</v>
      </c>
      <c r="O470" s="220"/>
      <c r="P470" s="220"/>
      <c r="Q470" s="220"/>
      <c r="R470" s="50"/>
      <c r="T470" s="223" t="s">
        <v>20</v>
      </c>
      <c r="U470" s="58" t="s">
        <v>44</v>
      </c>
      <c r="V470" s="49"/>
      <c r="W470" s="224">
        <f>V470*K470</f>
        <v>0</v>
      </c>
      <c r="X470" s="224">
        <v>0.00331</v>
      </c>
      <c r="Y470" s="224">
        <f>X470*K470</f>
        <v>0.083908500000000011</v>
      </c>
      <c r="Z470" s="224">
        <v>0</v>
      </c>
      <c r="AA470" s="225">
        <f>Z470*K470</f>
        <v>0</v>
      </c>
      <c r="AR470" s="24" t="s">
        <v>244</v>
      </c>
      <c r="AT470" s="24" t="s">
        <v>154</v>
      </c>
      <c r="AU470" s="24" t="s">
        <v>132</v>
      </c>
      <c r="AY470" s="24" t="s">
        <v>153</v>
      </c>
      <c r="BE470" s="139">
        <f>IF(U470="základná",N470,0)</f>
        <v>0</v>
      </c>
      <c r="BF470" s="139">
        <f>IF(U470="znížená",N470,0)</f>
        <v>0</v>
      </c>
      <c r="BG470" s="139">
        <f>IF(U470="zákl. prenesená",N470,0)</f>
        <v>0</v>
      </c>
      <c r="BH470" s="139">
        <f>IF(U470="zníž. prenesená",N470,0)</f>
        <v>0</v>
      </c>
      <c r="BI470" s="139">
        <f>IF(U470="nulová",N470,0)</f>
        <v>0</v>
      </c>
      <c r="BJ470" s="24" t="s">
        <v>132</v>
      </c>
      <c r="BK470" s="226">
        <f>ROUND(L470*K470,3)</f>
        <v>0</v>
      </c>
      <c r="BL470" s="24" t="s">
        <v>244</v>
      </c>
      <c r="BM470" s="24" t="s">
        <v>672</v>
      </c>
    </row>
    <row r="471" s="10" customFormat="1" ht="16.5" customHeight="1">
      <c r="B471" s="227"/>
      <c r="C471" s="228"/>
      <c r="D471" s="228"/>
      <c r="E471" s="229" t="s">
        <v>20</v>
      </c>
      <c r="F471" s="230" t="s">
        <v>524</v>
      </c>
      <c r="G471" s="231"/>
      <c r="H471" s="231"/>
      <c r="I471" s="231"/>
      <c r="J471" s="228"/>
      <c r="K471" s="229" t="s">
        <v>20</v>
      </c>
      <c r="L471" s="228"/>
      <c r="M471" s="228"/>
      <c r="N471" s="228"/>
      <c r="O471" s="228"/>
      <c r="P471" s="228"/>
      <c r="Q471" s="228"/>
      <c r="R471" s="232"/>
      <c r="T471" s="233"/>
      <c r="U471" s="228"/>
      <c r="V471" s="228"/>
      <c r="W471" s="228"/>
      <c r="X471" s="228"/>
      <c r="Y471" s="228"/>
      <c r="Z471" s="228"/>
      <c r="AA471" s="234"/>
      <c r="AT471" s="235" t="s">
        <v>161</v>
      </c>
      <c r="AU471" s="235" t="s">
        <v>132</v>
      </c>
      <c r="AV471" s="10" t="s">
        <v>82</v>
      </c>
      <c r="AW471" s="10" t="s">
        <v>34</v>
      </c>
      <c r="AX471" s="10" t="s">
        <v>77</v>
      </c>
      <c r="AY471" s="235" t="s">
        <v>153</v>
      </c>
    </row>
    <row r="472" s="11" customFormat="1" ht="16.5" customHeight="1">
      <c r="B472" s="236"/>
      <c r="C472" s="237"/>
      <c r="D472" s="237"/>
      <c r="E472" s="238" t="s">
        <v>20</v>
      </c>
      <c r="F472" s="239" t="s">
        <v>525</v>
      </c>
      <c r="G472" s="237"/>
      <c r="H472" s="237"/>
      <c r="I472" s="237"/>
      <c r="J472" s="237"/>
      <c r="K472" s="240">
        <v>25.350000000000001</v>
      </c>
      <c r="L472" s="237"/>
      <c r="M472" s="237"/>
      <c r="N472" s="237"/>
      <c r="O472" s="237"/>
      <c r="P472" s="237"/>
      <c r="Q472" s="237"/>
      <c r="R472" s="241"/>
      <c r="T472" s="242"/>
      <c r="U472" s="237"/>
      <c r="V472" s="237"/>
      <c r="W472" s="237"/>
      <c r="X472" s="237"/>
      <c r="Y472" s="237"/>
      <c r="Z472" s="237"/>
      <c r="AA472" s="243"/>
      <c r="AT472" s="244" t="s">
        <v>161</v>
      </c>
      <c r="AU472" s="244" t="s">
        <v>132</v>
      </c>
      <c r="AV472" s="11" t="s">
        <v>132</v>
      </c>
      <c r="AW472" s="11" t="s">
        <v>34</v>
      </c>
      <c r="AX472" s="11" t="s">
        <v>77</v>
      </c>
      <c r="AY472" s="244" t="s">
        <v>153</v>
      </c>
    </row>
    <row r="473" s="12" customFormat="1" ht="16.5" customHeight="1">
      <c r="B473" s="245"/>
      <c r="C473" s="246"/>
      <c r="D473" s="246"/>
      <c r="E473" s="247" t="s">
        <v>20</v>
      </c>
      <c r="F473" s="248" t="s">
        <v>163</v>
      </c>
      <c r="G473" s="246"/>
      <c r="H473" s="246"/>
      <c r="I473" s="246"/>
      <c r="J473" s="246"/>
      <c r="K473" s="249">
        <v>25.350000000000001</v>
      </c>
      <c r="L473" s="246"/>
      <c r="M473" s="246"/>
      <c r="N473" s="246"/>
      <c r="O473" s="246"/>
      <c r="P473" s="246"/>
      <c r="Q473" s="246"/>
      <c r="R473" s="250"/>
      <c r="T473" s="251"/>
      <c r="U473" s="246"/>
      <c r="V473" s="246"/>
      <c r="W473" s="246"/>
      <c r="X473" s="246"/>
      <c r="Y473" s="246"/>
      <c r="Z473" s="246"/>
      <c r="AA473" s="252"/>
      <c r="AT473" s="253" t="s">
        <v>161</v>
      </c>
      <c r="AU473" s="253" t="s">
        <v>132</v>
      </c>
      <c r="AV473" s="12" t="s">
        <v>158</v>
      </c>
      <c r="AW473" s="12" t="s">
        <v>34</v>
      </c>
      <c r="AX473" s="12" t="s">
        <v>82</v>
      </c>
      <c r="AY473" s="253" t="s">
        <v>153</v>
      </c>
    </row>
    <row r="474" s="9" customFormat="1" ht="37.44" customHeight="1">
      <c r="B474" s="202"/>
      <c r="C474" s="203"/>
      <c r="D474" s="204" t="s">
        <v>123</v>
      </c>
      <c r="E474" s="204"/>
      <c r="F474" s="204"/>
      <c r="G474" s="204"/>
      <c r="H474" s="204"/>
      <c r="I474" s="204"/>
      <c r="J474" s="204"/>
      <c r="K474" s="204"/>
      <c r="L474" s="204"/>
      <c r="M474" s="204"/>
      <c r="N474" s="181">
        <f>BK474</f>
        <v>0</v>
      </c>
      <c r="O474" s="205"/>
      <c r="P474" s="205"/>
      <c r="Q474" s="205"/>
      <c r="R474" s="206"/>
      <c r="T474" s="207"/>
      <c r="U474" s="203"/>
      <c r="V474" s="203"/>
      <c r="W474" s="208">
        <f>W475+W581</f>
        <v>0</v>
      </c>
      <c r="X474" s="203"/>
      <c r="Y474" s="208">
        <f>Y475+Y581</f>
        <v>0</v>
      </c>
      <c r="Z474" s="203"/>
      <c r="AA474" s="209">
        <f>AA475+AA581</f>
        <v>0</v>
      </c>
      <c r="AR474" s="210" t="s">
        <v>168</v>
      </c>
      <c r="AT474" s="211" t="s">
        <v>76</v>
      </c>
      <c r="AU474" s="211" t="s">
        <v>77</v>
      </c>
      <c r="AY474" s="210" t="s">
        <v>153</v>
      </c>
      <c r="BK474" s="212">
        <f>BK475+BK581</f>
        <v>0</v>
      </c>
    </row>
    <row r="475" s="9" customFormat="1" ht="19.92" customHeight="1">
      <c r="B475" s="202"/>
      <c r="C475" s="203"/>
      <c r="D475" s="213" t="s">
        <v>124</v>
      </c>
      <c r="E475" s="213"/>
      <c r="F475" s="213"/>
      <c r="G475" s="213"/>
      <c r="H475" s="213"/>
      <c r="I475" s="213"/>
      <c r="J475" s="213"/>
      <c r="K475" s="213"/>
      <c r="L475" s="213"/>
      <c r="M475" s="213"/>
      <c r="N475" s="214">
        <f>BK475</f>
        <v>0</v>
      </c>
      <c r="O475" s="215"/>
      <c r="P475" s="215"/>
      <c r="Q475" s="215"/>
      <c r="R475" s="206"/>
      <c r="T475" s="207"/>
      <c r="U475" s="203"/>
      <c r="V475" s="203"/>
      <c r="W475" s="208">
        <f>SUM(W476:W580)</f>
        <v>0</v>
      </c>
      <c r="X475" s="203"/>
      <c r="Y475" s="208">
        <f>SUM(Y476:Y580)</f>
        <v>0</v>
      </c>
      <c r="Z475" s="203"/>
      <c r="AA475" s="209">
        <f>SUM(AA476:AA580)</f>
        <v>0</v>
      </c>
      <c r="AR475" s="210" t="s">
        <v>168</v>
      </c>
      <c r="AT475" s="211" t="s">
        <v>76</v>
      </c>
      <c r="AU475" s="211" t="s">
        <v>82</v>
      </c>
      <c r="AY475" s="210" t="s">
        <v>153</v>
      </c>
      <c r="BK475" s="212">
        <f>SUM(BK476:BK580)</f>
        <v>0</v>
      </c>
    </row>
    <row r="476" s="1" customFormat="1" ht="25.5" customHeight="1">
      <c r="B476" s="48"/>
      <c r="C476" s="216" t="s">
        <v>673</v>
      </c>
      <c r="D476" s="216" t="s">
        <v>154</v>
      </c>
      <c r="E476" s="217" t="s">
        <v>674</v>
      </c>
      <c r="F476" s="218" t="s">
        <v>675</v>
      </c>
      <c r="G476" s="218"/>
      <c r="H476" s="218"/>
      <c r="I476" s="218"/>
      <c r="J476" s="219" t="s">
        <v>362</v>
      </c>
      <c r="K476" s="220">
        <v>20</v>
      </c>
      <c r="L476" s="221">
        <v>0</v>
      </c>
      <c r="M476" s="222"/>
      <c r="N476" s="220">
        <f>ROUND(L476*K476,3)</f>
        <v>0</v>
      </c>
      <c r="O476" s="220"/>
      <c r="P476" s="220"/>
      <c r="Q476" s="220"/>
      <c r="R476" s="50"/>
      <c r="T476" s="223" t="s">
        <v>20</v>
      </c>
      <c r="U476" s="58" t="s">
        <v>44</v>
      </c>
      <c r="V476" s="49"/>
      <c r="W476" s="224">
        <f>V476*K476</f>
        <v>0</v>
      </c>
      <c r="X476" s="224">
        <v>0</v>
      </c>
      <c r="Y476" s="224">
        <f>X476*K476</f>
        <v>0</v>
      </c>
      <c r="Z476" s="224">
        <v>0</v>
      </c>
      <c r="AA476" s="225">
        <f>Z476*K476</f>
        <v>0</v>
      </c>
      <c r="AR476" s="24" t="s">
        <v>512</v>
      </c>
      <c r="AT476" s="24" t="s">
        <v>154</v>
      </c>
      <c r="AU476" s="24" t="s">
        <v>132</v>
      </c>
      <c r="AY476" s="24" t="s">
        <v>153</v>
      </c>
      <c r="BE476" s="139">
        <f>IF(U476="základná",N476,0)</f>
        <v>0</v>
      </c>
      <c r="BF476" s="139">
        <f>IF(U476="znížená",N476,0)</f>
        <v>0</v>
      </c>
      <c r="BG476" s="139">
        <f>IF(U476="zákl. prenesená",N476,0)</f>
        <v>0</v>
      </c>
      <c r="BH476" s="139">
        <f>IF(U476="zníž. prenesená",N476,0)</f>
        <v>0</v>
      </c>
      <c r="BI476" s="139">
        <f>IF(U476="nulová",N476,0)</f>
        <v>0</v>
      </c>
      <c r="BJ476" s="24" t="s">
        <v>132</v>
      </c>
      <c r="BK476" s="226">
        <f>ROUND(L476*K476,3)</f>
        <v>0</v>
      </c>
      <c r="BL476" s="24" t="s">
        <v>512</v>
      </c>
      <c r="BM476" s="24" t="s">
        <v>676</v>
      </c>
    </row>
    <row r="477" s="1" customFormat="1" ht="25.5" customHeight="1">
      <c r="B477" s="48"/>
      <c r="C477" s="266" t="s">
        <v>677</v>
      </c>
      <c r="D477" s="266" t="s">
        <v>240</v>
      </c>
      <c r="E477" s="267" t="s">
        <v>678</v>
      </c>
      <c r="F477" s="268" t="s">
        <v>679</v>
      </c>
      <c r="G477" s="268"/>
      <c r="H477" s="268"/>
      <c r="I477" s="268"/>
      <c r="J477" s="269" t="s">
        <v>362</v>
      </c>
      <c r="K477" s="270">
        <v>20</v>
      </c>
      <c r="L477" s="271">
        <v>0</v>
      </c>
      <c r="M477" s="272"/>
      <c r="N477" s="270">
        <f>ROUND(L477*K477,3)</f>
        <v>0</v>
      </c>
      <c r="O477" s="220"/>
      <c r="P477" s="220"/>
      <c r="Q477" s="220"/>
      <c r="R477" s="50"/>
      <c r="T477" s="223" t="s">
        <v>20</v>
      </c>
      <c r="U477" s="58" t="s">
        <v>44</v>
      </c>
      <c r="V477" s="49"/>
      <c r="W477" s="224">
        <f>V477*K477</f>
        <v>0</v>
      </c>
      <c r="X477" s="224">
        <v>0</v>
      </c>
      <c r="Y477" s="224">
        <f>X477*K477</f>
        <v>0</v>
      </c>
      <c r="Z477" s="224">
        <v>0</v>
      </c>
      <c r="AA477" s="225">
        <f>Z477*K477</f>
        <v>0</v>
      </c>
      <c r="AR477" s="24" t="s">
        <v>680</v>
      </c>
      <c r="AT477" s="24" t="s">
        <v>240</v>
      </c>
      <c r="AU477" s="24" t="s">
        <v>132</v>
      </c>
      <c r="AY477" s="24" t="s">
        <v>153</v>
      </c>
      <c r="BE477" s="139">
        <f>IF(U477="základná",N477,0)</f>
        <v>0</v>
      </c>
      <c r="BF477" s="139">
        <f>IF(U477="znížená",N477,0)</f>
        <v>0</v>
      </c>
      <c r="BG477" s="139">
        <f>IF(U477="zákl. prenesená",N477,0)</f>
        <v>0</v>
      </c>
      <c r="BH477" s="139">
        <f>IF(U477="zníž. prenesená",N477,0)</f>
        <v>0</v>
      </c>
      <c r="BI477" s="139">
        <f>IF(U477="nulová",N477,0)</f>
        <v>0</v>
      </c>
      <c r="BJ477" s="24" t="s">
        <v>132</v>
      </c>
      <c r="BK477" s="226">
        <f>ROUND(L477*K477,3)</f>
        <v>0</v>
      </c>
      <c r="BL477" s="24" t="s">
        <v>512</v>
      </c>
      <c r="BM477" s="24" t="s">
        <v>681</v>
      </c>
    </row>
    <row r="478" s="1" customFormat="1" ht="25.5" customHeight="1">
      <c r="B478" s="48"/>
      <c r="C478" s="266" t="s">
        <v>682</v>
      </c>
      <c r="D478" s="266" t="s">
        <v>240</v>
      </c>
      <c r="E478" s="267" t="s">
        <v>683</v>
      </c>
      <c r="F478" s="268" t="s">
        <v>684</v>
      </c>
      <c r="G478" s="268"/>
      <c r="H478" s="268"/>
      <c r="I478" s="268"/>
      <c r="J478" s="269" t="s">
        <v>685</v>
      </c>
      <c r="K478" s="270">
        <v>4</v>
      </c>
      <c r="L478" s="271">
        <v>0</v>
      </c>
      <c r="M478" s="272"/>
      <c r="N478" s="270">
        <f>ROUND(L478*K478,3)</f>
        <v>0</v>
      </c>
      <c r="O478" s="220"/>
      <c r="P478" s="220"/>
      <c r="Q478" s="220"/>
      <c r="R478" s="50"/>
      <c r="T478" s="223" t="s">
        <v>20</v>
      </c>
      <c r="U478" s="58" t="s">
        <v>44</v>
      </c>
      <c r="V478" s="49"/>
      <c r="W478" s="224">
        <f>V478*K478</f>
        <v>0</v>
      </c>
      <c r="X478" s="224">
        <v>0</v>
      </c>
      <c r="Y478" s="224">
        <f>X478*K478</f>
        <v>0</v>
      </c>
      <c r="Z478" s="224">
        <v>0</v>
      </c>
      <c r="AA478" s="225">
        <f>Z478*K478</f>
        <v>0</v>
      </c>
      <c r="AR478" s="24" t="s">
        <v>680</v>
      </c>
      <c r="AT478" s="24" t="s">
        <v>240</v>
      </c>
      <c r="AU478" s="24" t="s">
        <v>132</v>
      </c>
      <c r="AY478" s="24" t="s">
        <v>153</v>
      </c>
      <c r="BE478" s="139">
        <f>IF(U478="základná",N478,0)</f>
        <v>0</v>
      </c>
      <c r="BF478" s="139">
        <f>IF(U478="znížená",N478,0)</f>
        <v>0</v>
      </c>
      <c r="BG478" s="139">
        <f>IF(U478="zákl. prenesená",N478,0)</f>
        <v>0</v>
      </c>
      <c r="BH478" s="139">
        <f>IF(U478="zníž. prenesená",N478,0)</f>
        <v>0</v>
      </c>
      <c r="BI478" s="139">
        <f>IF(U478="nulová",N478,0)</f>
        <v>0</v>
      </c>
      <c r="BJ478" s="24" t="s">
        <v>132</v>
      </c>
      <c r="BK478" s="226">
        <f>ROUND(L478*K478,3)</f>
        <v>0</v>
      </c>
      <c r="BL478" s="24" t="s">
        <v>512</v>
      </c>
      <c r="BM478" s="24" t="s">
        <v>686</v>
      </c>
    </row>
    <row r="479" s="1" customFormat="1" ht="25.5" customHeight="1">
      <c r="B479" s="48"/>
      <c r="C479" s="266" t="s">
        <v>687</v>
      </c>
      <c r="D479" s="266" t="s">
        <v>240</v>
      </c>
      <c r="E479" s="267" t="s">
        <v>688</v>
      </c>
      <c r="F479" s="268" t="s">
        <v>689</v>
      </c>
      <c r="G479" s="268"/>
      <c r="H479" s="268"/>
      <c r="I479" s="268"/>
      <c r="J479" s="269" t="s">
        <v>685</v>
      </c>
      <c r="K479" s="270">
        <v>1</v>
      </c>
      <c r="L479" s="271">
        <v>0</v>
      </c>
      <c r="M479" s="272"/>
      <c r="N479" s="270">
        <f>ROUND(L479*K479,3)</f>
        <v>0</v>
      </c>
      <c r="O479" s="220"/>
      <c r="P479" s="220"/>
      <c r="Q479" s="220"/>
      <c r="R479" s="50"/>
      <c r="T479" s="223" t="s">
        <v>20</v>
      </c>
      <c r="U479" s="58" t="s">
        <v>44</v>
      </c>
      <c r="V479" s="49"/>
      <c r="W479" s="224">
        <f>V479*K479</f>
        <v>0</v>
      </c>
      <c r="X479" s="224">
        <v>0</v>
      </c>
      <c r="Y479" s="224">
        <f>X479*K479</f>
        <v>0</v>
      </c>
      <c r="Z479" s="224">
        <v>0</v>
      </c>
      <c r="AA479" s="225">
        <f>Z479*K479</f>
        <v>0</v>
      </c>
      <c r="AR479" s="24" t="s">
        <v>680</v>
      </c>
      <c r="AT479" s="24" t="s">
        <v>240</v>
      </c>
      <c r="AU479" s="24" t="s">
        <v>132</v>
      </c>
      <c r="AY479" s="24" t="s">
        <v>153</v>
      </c>
      <c r="BE479" s="139">
        <f>IF(U479="základná",N479,0)</f>
        <v>0</v>
      </c>
      <c r="BF479" s="139">
        <f>IF(U479="znížená",N479,0)</f>
        <v>0</v>
      </c>
      <c r="BG479" s="139">
        <f>IF(U479="zákl. prenesená",N479,0)</f>
        <v>0</v>
      </c>
      <c r="BH479" s="139">
        <f>IF(U479="zníž. prenesená",N479,0)</f>
        <v>0</v>
      </c>
      <c r="BI479" s="139">
        <f>IF(U479="nulová",N479,0)</f>
        <v>0</v>
      </c>
      <c r="BJ479" s="24" t="s">
        <v>132</v>
      </c>
      <c r="BK479" s="226">
        <f>ROUND(L479*K479,3)</f>
        <v>0</v>
      </c>
      <c r="BL479" s="24" t="s">
        <v>512</v>
      </c>
      <c r="BM479" s="24" t="s">
        <v>690</v>
      </c>
    </row>
    <row r="480" s="1" customFormat="1" ht="25.5" customHeight="1">
      <c r="B480" s="48"/>
      <c r="C480" s="266" t="s">
        <v>691</v>
      </c>
      <c r="D480" s="266" t="s">
        <v>240</v>
      </c>
      <c r="E480" s="267" t="s">
        <v>692</v>
      </c>
      <c r="F480" s="268" t="s">
        <v>693</v>
      </c>
      <c r="G480" s="268"/>
      <c r="H480" s="268"/>
      <c r="I480" s="268"/>
      <c r="J480" s="269" t="s">
        <v>685</v>
      </c>
      <c r="K480" s="270">
        <v>1</v>
      </c>
      <c r="L480" s="271">
        <v>0</v>
      </c>
      <c r="M480" s="272"/>
      <c r="N480" s="270">
        <f>ROUND(L480*K480,3)</f>
        <v>0</v>
      </c>
      <c r="O480" s="220"/>
      <c r="P480" s="220"/>
      <c r="Q480" s="220"/>
      <c r="R480" s="50"/>
      <c r="T480" s="223" t="s">
        <v>20</v>
      </c>
      <c r="U480" s="58" t="s">
        <v>44</v>
      </c>
      <c r="V480" s="49"/>
      <c r="W480" s="224">
        <f>V480*K480</f>
        <v>0</v>
      </c>
      <c r="X480" s="224">
        <v>0</v>
      </c>
      <c r="Y480" s="224">
        <f>X480*K480</f>
        <v>0</v>
      </c>
      <c r="Z480" s="224">
        <v>0</v>
      </c>
      <c r="AA480" s="225">
        <f>Z480*K480</f>
        <v>0</v>
      </c>
      <c r="AR480" s="24" t="s">
        <v>680</v>
      </c>
      <c r="AT480" s="24" t="s">
        <v>240</v>
      </c>
      <c r="AU480" s="24" t="s">
        <v>132</v>
      </c>
      <c r="AY480" s="24" t="s">
        <v>153</v>
      </c>
      <c r="BE480" s="139">
        <f>IF(U480="základná",N480,0)</f>
        <v>0</v>
      </c>
      <c r="BF480" s="139">
        <f>IF(U480="znížená",N480,0)</f>
        <v>0</v>
      </c>
      <c r="BG480" s="139">
        <f>IF(U480="zákl. prenesená",N480,0)</f>
        <v>0</v>
      </c>
      <c r="BH480" s="139">
        <f>IF(U480="zníž. prenesená",N480,0)</f>
        <v>0</v>
      </c>
      <c r="BI480" s="139">
        <f>IF(U480="nulová",N480,0)</f>
        <v>0</v>
      </c>
      <c r="BJ480" s="24" t="s">
        <v>132</v>
      </c>
      <c r="BK480" s="226">
        <f>ROUND(L480*K480,3)</f>
        <v>0</v>
      </c>
      <c r="BL480" s="24" t="s">
        <v>512</v>
      </c>
      <c r="BM480" s="24" t="s">
        <v>694</v>
      </c>
    </row>
    <row r="481" s="1" customFormat="1" ht="25.5" customHeight="1">
      <c r="B481" s="48"/>
      <c r="C481" s="216" t="s">
        <v>695</v>
      </c>
      <c r="D481" s="216" t="s">
        <v>154</v>
      </c>
      <c r="E481" s="217" t="s">
        <v>696</v>
      </c>
      <c r="F481" s="218" t="s">
        <v>697</v>
      </c>
      <c r="G481" s="218"/>
      <c r="H481" s="218"/>
      <c r="I481" s="218"/>
      <c r="J481" s="219" t="s">
        <v>362</v>
      </c>
      <c r="K481" s="220">
        <v>22</v>
      </c>
      <c r="L481" s="221">
        <v>0</v>
      </c>
      <c r="M481" s="222"/>
      <c r="N481" s="220">
        <f>ROUND(L481*K481,3)</f>
        <v>0</v>
      </c>
      <c r="O481" s="220"/>
      <c r="P481" s="220"/>
      <c r="Q481" s="220"/>
      <c r="R481" s="50"/>
      <c r="T481" s="223" t="s">
        <v>20</v>
      </c>
      <c r="U481" s="58" t="s">
        <v>44</v>
      </c>
      <c r="V481" s="49"/>
      <c r="W481" s="224">
        <f>V481*K481</f>
        <v>0</v>
      </c>
      <c r="X481" s="224">
        <v>0</v>
      </c>
      <c r="Y481" s="224">
        <f>X481*K481</f>
        <v>0</v>
      </c>
      <c r="Z481" s="224">
        <v>0</v>
      </c>
      <c r="AA481" s="225">
        <f>Z481*K481</f>
        <v>0</v>
      </c>
      <c r="AR481" s="24" t="s">
        <v>512</v>
      </c>
      <c r="AT481" s="24" t="s">
        <v>154</v>
      </c>
      <c r="AU481" s="24" t="s">
        <v>132</v>
      </c>
      <c r="AY481" s="24" t="s">
        <v>153</v>
      </c>
      <c r="BE481" s="139">
        <f>IF(U481="základná",N481,0)</f>
        <v>0</v>
      </c>
      <c r="BF481" s="139">
        <f>IF(U481="znížená",N481,0)</f>
        <v>0</v>
      </c>
      <c r="BG481" s="139">
        <f>IF(U481="zákl. prenesená",N481,0)</f>
        <v>0</v>
      </c>
      <c r="BH481" s="139">
        <f>IF(U481="zníž. prenesená",N481,0)</f>
        <v>0</v>
      </c>
      <c r="BI481" s="139">
        <f>IF(U481="nulová",N481,0)</f>
        <v>0</v>
      </c>
      <c r="BJ481" s="24" t="s">
        <v>132</v>
      </c>
      <c r="BK481" s="226">
        <f>ROUND(L481*K481,3)</f>
        <v>0</v>
      </c>
      <c r="BL481" s="24" t="s">
        <v>512</v>
      </c>
      <c r="BM481" s="24" t="s">
        <v>698</v>
      </c>
    </row>
    <row r="482" s="1" customFormat="1" ht="25.5" customHeight="1">
      <c r="B482" s="48"/>
      <c r="C482" s="266" t="s">
        <v>699</v>
      </c>
      <c r="D482" s="266" t="s">
        <v>240</v>
      </c>
      <c r="E482" s="267" t="s">
        <v>700</v>
      </c>
      <c r="F482" s="268" t="s">
        <v>701</v>
      </c>
      <c r="G482" s="268"/>
      <c r="H482" s="268"/>
      <c r="I482" s="268"/>
      <c r="J482" s="269" t="s">
        <v>362</v>
      </c>
      <c r="K482" s="270">
        <v>22</v>
      </c>
      <c r="L482" s="271">
        <v>0</v>
      </c>
      <c r="M482" s="272"/>
      <c r="N482" s="270">
        <f>ROUND(L482*K482,3)</f>
        <v>0</v>
      </c>
      <c r="O482" s="220"/>
      <c r="P482" s="220"/>
      <c r="Q482" s="220"/>
      <c r="R482" s="50"/>
      <c r="T482" s="223" t="s">
        <v>20</v>
      </c>
      <c r="U482" s="58" t="s">
        <v>44</v>
      </c>
      <c r="V482" s="49"/>
      <c r="W482" s="224">
        <f>V482*K482</f>
        <v>0</v>
      </c>
      <c r="X482" s="224">
        <v>0</v>
      </c>
      <c r="Y482" s="224">
        <f>X482*K482</f>
        <v>0</v>
      </c>
      <c r="Z482" s="224">
        <v>0</v>
      </c>
      <c r="AA482" s="225">
        <f>Z482*K482</f>
        <v>0</v>
      </c>
      <c r="AR482" s="24" t="s">
        <v>680</v>
      </c>
      <c r="AT482" s="24" t="s">
        <v>240</v>
      </c>
      <c r="AU482" s="24" t="s">
        <v>132</v>
      </c>
      <c r="AY482" s="24" t="s">
        <v>153</v>
      </c>
      <c r="BE482" s="139">
        <f>IF(U482="základná",N482,0)</f>
        <v>0</v>
      </c>
      <c r="BF482" s="139">
        <f>IF(U482="znížená",N482,0)</f>
        <v>0</v>
      </c>
      <c r="BG482" s="139">
        <f>IF(U482="zákl. prenesená",N482,0)</f>
        <v>0</v>
      </c>
      <c r="BH482" s="139">
        <f>IF(U482="zníž. prenesená",N482,0)</f>
        <v>0</v>
      </c>
      <c r="BI482" s="139">
        <f>IF(U482="nulová",N482,0)</f>
        <v>0</v>
      </c>
      <c r="BJ482" s="24" t="s">
        <v>132</v>
      </c>
      <c r="BK482" s="226">
        <f>ROUND(L482*K482,3)</f>
        <v>0</v>
      </c>
      <c r="BL482" s="24" t="s">
        <v>512</v>
      </c>
      <c r="BM482" s="24" t="s">
        <v>702</v>
      </c>
    </row>
    <row r="483" s="1" customFormat="1" ht="25.5" customHeight="1">
      <c r="B483" s="48"/>
      <c r="C483" s="266" t="s">
        <v>703</v>
      </c>
      <c r="D483" s="266" t="s">
        <v>240</v>
      </c>
      <c r="E483" s="267" t="s">
        <v>704</v>
      </c>
      <c r="F483" s="268" t="s">
        <v>705</v>
      </c>
      <c r="G483" s="268"/>
      <c r="H483" s="268"/>
      <c r="I483" s="268"/>
      <c r="J483" s="269" t="s">
        <v>685</v>
      </c>
      <c r="K483" s="270">
        <v>6</v>
      </c>
      <c r="L483" s="271">
        <v>0</v>
      </c>
      <c r="M483" s="272"/>
      <c r="N483" s="270">
        <f>ROUND(L483*K483,3)</f>
        <v>0</v>
      </c>
      <c r="O483" s="220"/>
      <c r="P483" s="220"/>
      <c r="Q483" s="220"/>
      <c r="R483" s="50"/>
      <c r="T483" s="223" t="s">
        <v>20</v>
      </c>
      <c r="U483" s="58" t="s">
        <v>44</v>
      </c>
      <c r="V483" s="49"/>
      <c r="W483" s="224">
        <f>V483*K483</f>
        <v>0</v>
      </c>
      <c r="X483" s="224">
        <v>0</v>
      </c>
      <c r="Y483" s="224">
        <f>X483*K483</f>
        <v>0</v>
      </c>
      <c r="Z483" s="224">
        <v>0</v>
      </c>
      <c r="AA483" s="225">
        <f>Z483*K483</f>
        <v>0</v>
      </c>
      <c r="AR483" s="24" t="s">
        <v>680</v>
      </c>
      <c r="AT483" s="24" t="s">
        <v>240</v>
      </c>
      <c r="AU483" s="24" t="s">
        <v>132</v>
      </c>
      <c r="AY483" s="24" t="s">
        <v>153</v>
      </c>
      <c r="BE483" s="139">
        <f>IF(U483="základná",N483,0)</f>
        <v>0</v>
      </c>
      <c r="BF483" s="139">
        <f>IF(U483="znížená",N483,0)</f>
        <v>0</v>
      </c>
      <c r="BG483" s="139">
        <f>IF(U483="zákl. prenesená",N483,0)</f>
        <v>0</v>
      </c>
      <c r="BH483" s="139">
        <f>IF(U483="zníž. prenesená",N483,0)</f>
        <v>0</v>
      </c>
      <c r="BI483" s="139">
        <f>IF(U483="nulová",N483,0)</f>
        <v>0</v>
      </c>
      <c r="BJ483" s="24" t="s">
        <v>132</v>
      </c>
      <c r="BK483" s="226">
        <f>ROUND(L483*K483,3)</f>
        <v>0</v>
      </c>
      <c r="BL483" s="24" t="s">
        <v>512</v>
      </c>
      <c r="BM483" s="24" t="s">
        <v>706</v>
      </c>
    </row>
    <row r="484" s="1" customFormat="1" ht="25.5" customHeight="1">
      <c r="B484" s="48"/>
      <c r="C484" s="266" t="s">
        <v>707</v>
      </c>
      <c r="D484" s="266" t="s">
        <v>240</v>
      </c>
      <c r="E484" s="267" t="s">
        <v>708</v>
      </c>
      <c r="F484" s="268" t="s">
        <v>709</v>
      </c>
      <c r="G484" s="268"/>
      <c r="H484" s="268"/>
      <c r="I484" s="268"/>
      <c r="J484" s="269" t="s">
        <v>685</v>
      </c>
      <c r="K484" s="270">
        <v>1</v>
      </c>
      <c r="L484" s="271">
        <v>0</v>
      </c>
      <c r="M484" s="272"/>
      <c r="N484" s="270">
        <f>ROUND(L484*K484,3)</f>
        <v>0</v>
      </c>
      <c r="O484" s="220"/>
      <c r="P484" s="220"/>
      <c r="Q484" s="220"/>
      <c r="R484" s="50"/>
      <c r="T484" s="223" t="s">
        <v>20</v>
      </c>
      <c r="U484" s="58" t="s">
        <v>44</v>
      </c>
      <c r="V484" s="49"/>
      <c r="W484" s="224">
        <f>V484*K484</f>
        <v>0</v>
      </c>
      <c r="X484" s="224">
        <v>0</v>
      </c>
      <c r="Y484" s="224">
        <f>X484*K484</f>
        <v>0</v>
      </c>
      <c r="Z484" s="224">
        <v>0</v>
      </c>
      <c r="AA484" s="225">
        <f>Z484*K484</f>
        <v>0</v>
      </c>
      <c r="AR484" s="24" t="s">
        <v>680</v>
      </c>
      <c r="AT484" s="24" t="s">
        <v>240</v>
      </c>
      <c r="AU484" s="24" t="s">
        <v>132</v>
      </c>
      <c r="AY484" s="24" t="s">
        <v>153</v>
      </c>
      <c r="BE484" s="139">
        <f>IF(U484="základná",N484,0)</f>
        <v>0</v>
      </c>
      <c r="BF484" s="139">
        <f>IF(U484="znížená",N484,0)</f>
        <v>0</v>
      </c>
      <c r="BG484" s="139">
        <f>IF(U484="zákl. prenesená",N484,0)</f>
        <v>0</v>
      </c>
      <c r="BH484" s="139">
        <f>IF(U484="zníž. prenesená",N484,0)</f>
        <v>0</v>
      </c>
      <c r="BI484" s="139">
        <f>IF(U484="nulová",N484,0)</f>
        <v>0</v>
      </c>
      <c r="BJ484" s="24" t="s">
        <v>132</v>
      </c>
      <c r="BK484" s="226">
        <f>ROUND(L484*K484,3)</f>
        <v>0</v>
      </c>
      <c r="BL484" s="24" t="s">
        <v>512</v>
      </c>
      <c r="BM484" s="24" t="s">
        <v>710</v>
      </c>
    </row>
    <row r="485" s="1" customFormat="1" ht="25.5" customHeight="1">
      <c r="B485" s="48"/>
      <c r="C485" s="266" t="s">
        <v>711</v>
      </c>
      <c r="D485" s="266" t="s">
        <v>240</v>
      </c>
      <c r="E485" s="267" t="s">
        <v>712</v>
      </c>
      <c r="F485" s="268" t="s">
        <v>713</v>
      </c>
      <c r="G485" s="268"/>
      <c r="H485" s="268"/>
      <c r="I485" s="268"/>
      <c r="J485" s="269" t="s">
        <v>685</v>
      </c>
      <c r="K485" s="270">
        <v>1</v>
      </c>
      <c r="L485" s="271">
        <v>0</v>
      </c>
      <c r="M485" s="272"/>
      <c r="N485" s="270">
        <f>ROUND(L485*K485,3)</f>
        <v>0</v>
      </c>
      <c r="O485" s="220"/>
      <c r="P485" s="220"/>
      <c r="Q485" s="220"/>
      <c r="R485" s="50"/>
      <c r="T485" s="223" t="s">
        <v>20</v>
      </c>
      <c r="U485" s="58" t="s">
        <v>44</v>
      </c>
      <c r="V485" s="49"/>
      <c r="W485" s="224">
        <f>V485*K485</f>
        <v>0</v>
      </c>
      <c r="X485" s="224">
        <v>0</v>
      </c>
      <c r="Y485" s="224">
        <f>X485*K485</f>
        <v>0</v>
      </c>
      <c r="Z485" s="224">
        <v>0</v>
      </c>
      <c r="AA485" s="225">
        <f>Z485*K485</f>
        <v>0</v>
      </c>
      <c r="AR485" s="24" t="s">
        <v>680</v>
      </c>
      <c r="AT485" s="24" t="s">
        <v>240</v>
      </c>
      <c r="AU485" s="24" t="s">
        <v>132</v>
      </c>
      <c r="AY485" s="24" t="s">
        <v>153</v>
      </c>
      <c r="BE485" s="139">
        <f>IF(U485="základná",N485,0)</f>
        <v>0</v>
      </c>
      <c r="BF485" s="139">
        <f>IF(U485="znížená",N485,0)</f>
        <v>0</v>
      </c>
      <c r="BG485" s="139">
        <f>IF(U485="zákl. prenesená",N485,0)</f>
        <v>0</v>
      </c>
      <c r="BH485" s="139">
        <f>IF(U485="zníž. prenesená",N485,0)</f>
        <v>0</v>
      </c>
      <c r="BI485" s="139">
        <f>IF(U485="nulová",N485,0)</f>
        <v>0</v>
      </c>
      <c r="BJ485" s="24" t="s">
        <v>132</v>
      </c>
      <c r="BK485" s="226">
        <f>ROUND(L485*K485,3)</f>
        <v>0</v>
      </c>
      <c r="BL485" s="24" t="s">
        <v>512</v>
      </c>
      <c r="BM485" s="24" t="s">
        <v>714</v>
      </c>
    </row>
    <row r="486" s="1" customFormat="1" ht="25.5" customHeight="1">
      <c r="B486" s="48"/>
      <c r="C486" s="216" t="s">
        <v>715</v>
      </c>
      <c r="D486" s="216" t="s">
        <v>154</v>
      </c>
      <c r="E486" s="217" t="s">
        <v>716</v>
      </c>
      <c r="F486" s="218" t="s">
        <v>717</v>
      </c>
      <c r="G486" s="218"/>
      <c r="H486" s="218"/>
      <c r="I486" s="218"/>
      <c r="J486" s="219" t="s">
        <v>204</v>
      </c>
      <c r="K486" s="220">
        <v>5</v>
      </c>
      <c r="L486" s="221">
        <v>0</v>
      </c>
      <c r="M486" s="222"/>
      <c r="N486" s="220">
        <f>ROUND(L486*K486,3)</f>
        <v>0</v>
      </c>
      <c r="O486" s="220"/>
      <c r="P486" s="220"/>
      <c r="Q486" s="220"/>
      <c r="R486" s="50"/>
      <c r="T486" s="223" t="s">
        <v>20</v>
      </c>
      <c r="U486" s="58" t="s">
        <v>44</v>
      </c>
      <c r="V486" s="49"/>
      <c r="W486" s="224">
        <f>V486*K486</f>
        <v>0</v>
      </c>
      <c r="X486" s="224">
        <v>0</v>
      </c>
      <c r="Y486" s="224">
        <f>X486*K486</f>
        <v>0</v>
      </c>
      <c r="Z486" s="224">
        <v>0</v>
      </c>
      <c r="AA486" s="225">
        <f>Z486*K486</f>
        <v>0</v>
      </c>
      <c r="AR486" s="24" t="s">
        <v>512</v>
      </c>
      <c r="AT486" s="24" t="s">
        <v>154</v>
      </c>
      <c r="AU486" s="24" t="s">
        <v>132</v>
      </c>
      <c r="AY486" s="24" t="s">
        <v>153</v>
      </c>
      <c r="BE486" s="139">
        <f>IF(U486="základná",N486,0)</f>
        <v>0</v>
      </c>
      <c r="BF486" s="139">
        <f>IF(U486="znížená",N486,0)</f>
        <v>0</v>
      </c>
      <c r="BG486" s="139">
        <f>IF(U486="zákl. prenesená",N486,0)</f>
        <v>0</v>
      </c>
      <c r="BH486" s="139">
        <f>IF(U486="zníž. prenesená",N486,0)</f>
        <v>0</v>
      </c>
      <c r="BI486" s="139">
        <f>IF(U486="nulová",N486,0)</f>
        <v>0</v>
      </c>
      <c r="BJ486" s="24" t="s">
        <v>132</v>
      </c>
      <c r="BK486" s="226">
        <f>ROUND(L486*K486,3)</f>
        <v>0</v>
      </c>
      <c r="BL486" s="24" t="s">
        <v>512</v>
      </c>
      <c r="BM486" s="24" t="s">
        <v>718</v>
      </c>
    </row>
    <row r="487" s="1" customFormat="1" ht="25.5" customHeight="1">
      <c r="B487" s="48"/>
      <c r="C487" s="266" t="s">
        <v>719</v>
      </c>
      <c r="D487" s="266" t="s">
        <v>240</v>
      </c>
      <c r="E487" s="267" t="s">
        <v>720</v>
      </c>
      <c r="F487" s="268" t="s">
        <v>721</v>
      </c>
      <c r="G487" s="268"/>
      <c r="H487" s="268"/>
      <c r="I487" s="268"/>
      <c r="J487" s="269" t="s">
        <v>685</v>
      </c>
      <c r="K487" s="270">
        <v>5</v>
      </c>
      <c r="L487" s="271">
        <v>0</v>
      </c>
      <c r="M487" s="272"/>
      <c r="N487" s="270">
        <f>ROUND(L487*K487,3)</f>
        <v>0</v>
      </c>
      <c r="O487" s="220"/>
      <c r="P487" s="220"/>
      <c r="Q487" s="220"/>
      <c r="R487" s="50"/>
      <c r="T487" s="223" t="s">
        <v>20</v>
      </c>
      <c r="U487" s="58" t="s">
        <v>44</v>
      </c>
      <c r="V487" s="49"/>
      <c r="W487" s="224">
        <f>V487*K487</f>
        <v>0</v>
      </c>
      <c r="X487" s="224">
        <v>0</v>
      </c>
      <c r="Y487" s="224">
        <f>X487*K487</f>
        <v>0</v>
      </c>
      <c r="Z487" s="224">
        <v>0</v>
      </c>
      <c r="AA487" s="225">
        <f>Z487*K487</f>
        <v>0</v>
      </c>
      <c r="AR487" s="24" t="s">
        <v>680</v>
      </c>
      <c r="AT487" s="24" t="s">
        <v>240</v>
      </c>
      <c r="AU487" s="24" t="s">
        <v>132</v>
      </c>
      <c r="AY487" s="24" t="s">
        <v>153</v>
      </c>
      <c r="BE487" s="139">
        <f>IF(U487="základná",N487,0)</f>
        <v>0</v>
      </c>
      <c r="BF487" s="139">
        <f>IF(U487="znížená",N487,0)</f>
        <v>0</v>
      </c>
      <c r="BG487" s="139">
        <f>IF(U487="zákl. prenesená",N487,0)</f>
        <v>0</v>
      </c>
      <c r="BH487" s="139">
        <f>IF(U487="zníž. prenesená",N487,0)</f>
        <v>0</v>
      </c>
      <c r="BI487" s="139">
        <f>IF(U487="nulová",N487,0)</f>
        <v>0</v>
      </c>
      <c r="BJ487" s="24" t="s">
        <v>132</v>
      </c>
      <c r="BK487" s="226">
        <f>ROUND(L487*K487,3)</f>
        <v>0</v>
      </c>
      <c r="BL487" s="24" t="s">
        <v>512</v>
      </c>
      <c r="BM487" s="24" t="s">
        <v>722</v>
      </c>
    </row>
    <row r="488" s="1" customFormat="1" ht="16.5" customHeight="1">
      <c r="B488" s="48"/>
      <c r="C488" s="266" t="s">
        <v>723</v>
      </c>
      <c r="D488" s="266" t="s">
        <v>240</v>
      </c>
      <c r="E488" s="267" t="s">
        <v>724</v>
      </c>
      <c r="F488" s="268" t="s">
        <v>725</v>
      </c>
      <c r="G488" s="268"/>
      <c r="H488" s="268"/>
      <c r="I488" s="268"/>
      <c r="J488" s="269" t="s">
        <v>204</v>
      </c>
      <c r="K488" s="270">
        <v>6</v>
      </c>
      <c r="L488" s="271">
        <v>0</v>
      </c>
      <c r="M488" s="272"/>
      <c r="N488" s="270">
        <f>ROUND(L488*K488,3)</f>
        <v>0</v>
      </c>
      <c r="O488" s="220"/>
      <c r="P488" s="220"/>
      <c r="Q488" s="220"/>
      <c r="R488" s="50"/>
      <c r="T488" s="223" t="s">
        <v>20</v>
      </c>
      <c r="U488" s="58" t="s">
        <v>44</v>
      </c>
      <c r="V488" s="49"/>
      <c r="W488" s="224">
        <f>V488*K488</f>
        <v>0</v>
      </c>
      <c r="X488" s="224">
        <v>0</v>
      </c>
      <c r="Y488" s="224">
        <f>X488*K488</f>
        <v>0</v>
      </c>
      <c r="Z488" s="224">
        <v>0</v>
      </c>
      <c r="AA488" s="225">
        <f>Z488*K488</f>
        <v>0</v>
      </c>
      <c r="AR488" s="24" t="s">
        <v>680</v>
      </c>
      <c r="AT488" s="24" t="s">
        <v>240</v>
      </c>
      <c r="AU488" s="24" t="s">
        <v>132</v>
      </c>
      <c r="AY488" s="24" t="s">
        <v>153</v>
      </c>
      <c r="BE488" s="139">
        <f>IF(U488="základná",N488,0)</f>
        <v>0</v>
      </c>
      <c r="BF488" s="139">
        <f>IF(U488="znížená",N488,0)</f>
        <v>0</v>
      </c>
      <c r="BG488" s="139">
        <f>IF(U488="zákl. prenesená",N488,0)</f>
        <v>0</v>
      </c>
      <c r="BH488" s="139">
        <f>IF(U488="zníž. prenesená",N488,0)</f>
        <v>0</v>
      </c>
      <c r="BI488" s="139">
        <f>IF(U488="nulová",N488,0)</f>
        <v>0</v>
      </c>
      <c r="BJ488" s="24" t="s">
        <v>132</v>
      </c>
      <c r="BK488" s="226">
        <f>ROUND(L488*K488,3)</f>
        <v>0</v>
      </c>
      <c r="BL488" s="24" t="s">
        <v>512</v>
      </c>
      <c r="BM488" s="24" t="s">
        <v>726</v>
      </c>
    </row>
    <row r="489" s="1" customFormat="1" ht="25.5" customHeight="1">
      <c r="B489" s="48"/>
      <c r="C489" s="216" t="s">
        <v>727</v>
      </c>
      <c r="D489" s="216" t="s">
        <v>154</v>
      </c>
      <c r="E489" s="217" t="s">
        <v>728</v>
      </c>
      <c r="F489" s="218" t="s">
        <v>729</v>
      </c>
      <c r="G489" s="218"/>
      <c r="H489" s="218"/>
      <c r="I489" s="218"/>
      <c r="J489" s="219" t="s">
        <v>204</v>
      </c>
      <c r="K489" s="220">
        <v>1</v>
      </c>
      <c r="L489" s="221">
        <v>0</v>
      </c>
      <c r="M489" s="222"/>
      <c r="N489" s="220">
        <f>ROUND(L489*K489,3)</f>
        <v>0</v>
      </c>
      <c r="O489" s="220"/>
      <c r="P489" s="220"/>
      <c r="Q489" s="220"/>
      <c r="R489" s="50"/>
      <c r="T489" s="223" t="s">
        <v>20</v>
      </c>
      <c r="U489" s="58" t="s">
        <v>44</v>
      </c>
      <c r="V489" s="49"/>
      <c r="W489" s="224">
        <f>V489*K489</f>
        <v>0</v>
      </c>
      <c r="X489" s="224">
        <v>0</v>
      </c>
      <c r="Y489" s="224">
        <f>X489*K489</f>
        <v>0</v>
      </c>
      <c r="Z489" s="224">
        <v>0</v>
      </c>
      <c r="AA489" s="225">
        <f>Z489*K489</f>
        <v>0</v>
      </c>
      <c r="AR489" s="24" t="s">
        <v>512</v>
      </c>
      <c r="AT489" s="24" t="s">
        <v>154</v>
      </c>
      <c r="AU489" s="24" t="s">
        <v>132</v>
      </c>
      <c r="AY489" s="24" t="s">
        <v>153</v>
      </c>
      <c r="BE489" s="139">
        <f>IF(U489="základná",N489,0)</f>
        <v>0</v>
      </c>
      <c r="BF489" s="139">
        <f>IF(U489="znížená",N489,0)</f>
        <v>0</v>
      </c>
      <c r="BG489" s="139">
        <f>IF(U489="zákl. prenesená",N489,0)</f>
        <v>0</v>
      </c>
      <c r="BH489" s="139">
        <f>IF(U489="zníž. prenesená",N489,0)</f>
        <v>0</v>
      </c>
      <c r="BI489" s="139">
        <f>IF(U489="nulová",N489,0)</f>
        <v>0</v>
      </c>
      <c r="BJ489" s="24" t="s">
        <v>132</v>
      </c>
      <c r="BK489" s="226">
        <f>ROUND(L489*K489,3)</f>
        <v>0</v>
      </c>
      <c r="BL489" s="24" t="s">
        <v>512</v>
      </c>
      <c r="BM489" s="24" t="s">
        <v>730</v>
      </c>
    </row>
    <row r="490" s="1" customFormat="1" ht="16.5" customHeight="1">
      <c r="B490" s="48"/>
      <c r="C490" s="266" t="s">
        <v>731</v>
      </c>
      <c r="D490" s="266" t="s">
        <v>240</v>
      </c>
      <c r="E490" s="267" t="s">
        <v>732</v>
      </c>
      <c r="F490" s="268" t="s">
        <v>733</v>
      </c>
      <c r="G490" s="268"/>
      <c r="H490" s="268"/>
      <c r="I490" s="268"/>
      <c r="J490" s="269" t="s">
        <v>204</v>
      </c>
      <c r="K490" s="270">
        <v>1</v>
      </c>
      <c r="L490" s="271">
        <v>0</v>
      </c>
      <c r="M490" s="272"/>
      <c r="N490" s="270">
        <f>ROUND(L490*K490,3)</f>
        <v>0</v>
      </c>
      <c r="O490" s="220"/>
      <c r="P490" s="220"/>
      <c r="Q490" s="220"/>
      <c r="R490" s="50"/>
      <c r="T490" s="223" t="s">
        <v>20</v>
      </c>
      <c r="U490" s="58" t="s">
        <v>44</v>
      </c>
      <c r="V490" s="49"/>
      <c r="W490" s="224">
        <f>V490*K490</f>
        <v>0</v>
      </c>
      <c r="X490" s="224">
        <v>0</v>
      </c>
      <c r="Y490" s="224">
        <f>X490*K490</f>
        <v>0</v>
      </c>
      <c r="Z490" s="224">
        <v>0</v>
      </c>
      <c r="AA490" s="225">
        <f>Z490*K490</f>
        <v>0</v>
      </c>
      <c r="AR490" s="24" t="s">
        <v>680</v>
      </c>
      <c r="AT490" s="24" t="s">
        <v>240</v>
      </c>
      <c r="AU490" s="24" t="s">
        <v>132</v>
      </c>
      <c r="AY490" s="24" t="s">
        <v>153</v>
      </c>
      <c r="BE490" s="139">
        <f>IF(U490="základná",N490,0)</f>
        <v>0</v>
      </c>
      <c r="BF490" s="139">
        <f>IF(U490="znížená",N490,0)</f>
        <v>0</v>
      </c>
      <c r="BG490" s="139">
        <f>IF(U490="zákl. prenesená",N490,0)</f>
        <v>0</v>
      </c>
      <c r="BH490" s="139">
        <f>IF(U490="zníž. prenesená",N490,0)</f>
        <v>0</v>
      </c>
      <c r="BI490" s="139">
        <f>IF(U490="nulová",N490,0)</f>
        <v>0</v>
      </c>
      <c r="BJ490" s="24" t="s">
        <v>132</v>
      </c>
      <c r="BK490" s="226">
        <f>ROUND(L490*K490,3)</f>
        <v>0</v>
      </c>
      <c r="BL490" s="24" t="s">
        <v>512</v>
      </c>
      <c r="BM490" s="24" t="s">
        <v>734</v>
      </c>
    </row>
    <row r="491" s="1" customFormat="1" ht="25.5" customHeight="1">
      <c r="B491" s="48"/>
      <c r="C491" s="216" t="s">
        <v>735</v>
      </c>
      <c r="D491" s="216" t="s">
        <v>154</v>
      </c>
      <c r="E491" s="217" t="s">
        <v>736</v>
      </c>
      <c r="F491" s="218" t="s">
        <v>737</v>
      </c>
      <c r="G491" s="218"/>
      <c r="H491" s="218"/>
      <c r="I491" s="218"/>
      <c r="J491" s="219" t="s">
        <v>204</v>
      </c>
      <c r="K491" s="220">
        <v>1</v>
      </c>
      <c r="L491" s="221">
        <v>0</v>
      </c>
      <c r="M491" s="222"/>
      <c r="N491" s="220">
        <f>ROUND(L491*K491,3)</f>
        <v>0</v>
      </c>
      <c r="O491" s="220"/>
      <c r="P491" s="220"/>
      <c r="Q491" s="220"/>
      <c r="R491" s="50"/>
      <c r="T491" s="223" t="s">
        <v>20</v>
      </c>
      <c r="U491" s="58" t="s">
        <v>44</v>
      </c>
      <c r="V491" s="49"/>
      <c r="W491" s="224">
        <f>V491*K491</f>
        <v>0</v>
      </c>
      <c r="X491" s="224">
        <v>0</v>
      </c>
      <c r="Y491" s="224">
        <f>X491*K491</f>
        <v>0</v>
      </c>
      <c r="Z491" s="224">
        <v>0</v>
      </c>
      <c r="AA491" s="225">
        <f>Z491*K491</f>
        <v>0</v>
      </c>
      <c r="AR491" s="24" t="s">
        <v>512</v>
      </c>
      <c r="AT491" s="24" t="s">
        <v>154</v>
      </c>
      <c r="AU491" s="24" t="s">
        <v>132</v>
      </c>
      <c r="AY491" s="24" t="s">
        <v>153</v>
      </c>
      <c r="BE491" s="139">
        <f>IF(U491="základná",N491,0)</f>
        <v>0</v>
      </c>
      <c r="BF491" s="139">
        <f>IF(U491="znížená",N491,0)</f>
        <v>0</v>
      </c>
      <c r="BG491" s="139">
        <f>IF(U491="zákl. prenesená",N491,0)</f>
        <v>0</v>
      </c>
      <c r="BH491" s="139">
        <f>IF(U491="zníž. prenesená",N491,0)</f>
        <v>0</v>
      </c>
      <c r="BI491" s="139">
        <f>IF(U491="nulová",N491,0)</f>
        <v>0</v>
      </c>
      <c r="BJ491" s="24" t="s">
        <v>132</v>
      </c>
      <c r="BK491" s="226">
        <f>ROUND(L491*K491,3)</f>
        <v>0</v>
      </c>
      <c r="BL491" s="24" t="s">
        <v>512</v>
      </c>
      <c r="BM491" s="24" t="s">
        <v>738</v>
      </c>
    </row>
    <row r="492" s="1" customFormat="1" ht="16.5" customHeight="1">
      <c r="B492" s="48"/>
      <c r="C492" s="266" t="s">
        <v>739</v>
      </c>
      <c r="D492" s="266" t="s">
        <v>240</v>
      </c>
      <c r="E492" s="267" t="s">
        <v>740</v>
      </c>
      <c r="F492" s="268" t="s">
        <v>741</v>
      </c>
      <c r="G492" s="268"/>
      <c r="H492" s="268"/>
      <c r="I492" s="268"/>
      <c r="J492" s="269" t="s">
        <v>204</v>
      </c>
      <c r="K492" s="270">
        <v>1</v>
      </c>
      <c r="L492" s="271">
        <v>0</v>
      </c>
      <c r="M492" s="272"/>
      <c r="N492" s="270">
        <f>ROUND(L492*K492,3)</f>
        <v>0</v>
      </c>
      <c r="O492" s="220"/>
      <c r="P492" s="220"/>
      <c r="Q492" s="220"/>
      <c r="R492" s="50"/>
      <c r="T492" s="223" t="s">
        <v>20</v>
      </c>
      <c r="U492" s="58" t="s">
        <v>44</v>
      </c>
      <c r="V492" s="49"/>
      <c r="W492" s="224">
        <f>V492*K492</f>
        <v>0</v>
      </c>
      <c r="X492" s="224">
        <v>0</v>
      </c>
      <c r="Y492" s="224">
        <f>X492*K492</f>
        <v>0</v>
      </c>
      <c r="Z492" s="224">
        <v>0</v>
      </c>
      <c r="AA492" s="225">
        <f>Z492*K492</f>
        <v>0</v>
      </c>
      <c r="AR492" s="24" t="s">
        <v>680</v>
      </c>
      <c r="AT492" s="24" t="s">
        <v>240</v>
      </c>
      <c r="AU492" s="24" t="s">
        <v>132</v>
      </c>
      <c r="AY492" s="24" t="s">
        <v>153</v>
      </c>
      <c r="BE492" s="139">
        <f>IF(U492="základná",N492,0)</f>
        <v>0</v>
      </c>
      <c r="BF492" s="139">
        <f>IF(U492="znížená",N492,0)</f>
        <v>0</v>
      </c>
      <c r="BG492" s="139">
        <f>IF(U492="zákl. prenesená",N492,0)</f>
        <v>0</v>
      </c>
      <c r="BH492" s="139">
        <f>IF(U492="zníž. prenesená",N492,0)</f>
        <v>0</v>
      </c>
      <c r="BI492" s="139">
        <f>IF(U492="nulová",N492,0)</f>
        <v>0</v>
      </c>
      <c r="BJ492" s="24" t="s">
        <v>132</v>
      </c>
      <c r="BK492" s="226">
        <f>ROUND(L492*K492,3)</f>
        <v>0</v>
      </c>
      <c r="BL492" s="24" t="s">
        <v>512</v>
      </c>
      <c r="BM492" s="24" t="s">
        <v>742</v>
      </c>
    </row>
    <row r="493" s="1" customFormat="1" ht="25.5" customHeight="1">
      <c r="B493" s="48"/>
      <c r="C493" s="216" t="s">
        <v>743</v>
      </c>
      <c r="D493" s="216" t="s">
        <v>154</v>
      </c>
      <c r="E493" s="217" t="s">
        <v>744</v>
      </c>
      <c r="F493" s="218" t="s">
        <v>745</v>
      </c>
      <c r="G493" s="218"/>
      <c r="H493" s="218"/>
      <c r="I493" s="218"/>
      <c r="J493" s="219" t="s">
        <v>204</v>
      </c>
      <c r="K493" s="220">
        <v>30</v>
      </c>
      <c r="L493" s="221">
        <v>0</v>
      </c>
      <c r="M493" s="222"/>
      <c r="N493" s="220">
        <f>ROUND(L493*K493,3)</f>
        <v>0</v>
      </c>
      <c r="O493" s="220"/>
      <c r="P493" s="220"/>
      <c r="Q493" s="220"/>
      <c r="R493" s="50"/>
      <c r="T493" s="223" t="s">
        <v>20</v>
      </c>
      <c r="U493" s="58" t="s">
        <v>44</v>
      </c>
      <c r="V493" s="49"/>
      <c r="W493" s="224">
        <f>V493*K493</f>
        <v>0</v>
      </c>
      <c r="X493" s="224">
        <v>0</v>
      </c>
      <c r="Y493" s="224">
        <f>X493*K493</f>
        <v>0</v>
      </c>
      <c r="Z493" s="224">
        <v>0</v>
      </c>
      <c r="AA493" s="225">
        <f>Z493*K493</f>
        <v>0</v>
      </c>
      <c r="AR493" s="24" t="s">
        <v>512</v>
      </c>
      <c r="AT493" s="24" t="s">
        <v>154</v>
      </c>
      <c r="AU493" s="24" t="s">
        <v>132</v>
      </c>
      <c r="AY493" s="24" t="s">
        <v>153</v>
      </c>
      <c r="BE493" s="139">
        <f>IF(U493="základná",N493,0)</f>
        <v>0</v>
      </c>
      <c r="BF493" s="139">
        <f>IF(U493="znížená",N493,0)</f>
        <v>0</v>
      </c>
      <c r="BG493" s="139">
        <f>IF(U493="zákl. prenesená",N493,0)</f>
        <v>0</v>
      </c>
      <c r="BH493" s="139">
        <f>IF(U493="zníž. prenesená",N493,0)</f>
        <v>0</v>
      </c>
      <c r="BI493" s="139">
        <f>IF(U493="nulová",N493,0)</f>
        <v>0</v>
      </c>
      <c r="BJ493" s="24" t="s">
        <v>132</v>
      </c>
      <c r="BK493" s="226">
        <f>ROUND(L493*K493,3)</f>
        <v>0</v>
      </c>
      <c r="BL493" s="24" t="s">
        <v>512</v>
      </c>
      <c r="BM493" s="24" t="s">
        <v>746</v>
      </c>
    </row>
    <row r="494" s="1" customFormat="1" ht="25.5" customHeight="1">
      <c r="B494" s="48"/>
      <c r="C494" s="266" t="s">
        <v>747</v>
      </c>
      <c r="D494" s="266" t="s">
        <v>240</v>
      </c>
      <c r="E494" s="267" t="s">
        <v>748</v>
      </c>
      <c r="F494" s="268" t="s">
        <v>749</v>
      </c>
      <c r="G494" s="268"/>
      <c r="H494" s="268"/>
      <c r="I494" s="268"/>
      <c r="J494" s="269" t="s">
        <v>204</v>
      </c>
      <c r="K494" s="270">
        <v>30</v>
      </c>
      <c r="L494" s="271">
        <v>0</v>
      </c>
      <c r="M494" s="272"/>
      <c r="N494" s="270">
        <f>ROUND(L494*K494,3)</f>
        <v>0</v>
      </c>
      <c r="O494" s="220"/>
      <c r="P494" s="220"/>
      <c r="Q494" s="220"/>
      <c r="R494" s="50"/>
      <c r="T494" s="223" t="s">
        <v>20</v>
      </c>
      <c r="U494" s="58" t="s">
        <v>44</v>
      </c>
      <c r="V494" s="49"/>
      <c r="W494" s="224">
        <f>V494*K494</f>
        <v>0</v>
      </c>
      <c r="X494" s="224">
        <v>0</v>
      </c>
      <c r="Y494" s="224">
        <f>X494*K494</f>
        <v>0</v>
      </c>
      <c r="Z494" s="224">
        <v>0</v>
      </c>
      <c r="AA494" s="225">
        <f>Z494*K494</f>
        <v>0</v>
      </c>
      <c r="AR494" s="24" t="s">
        <v>680</v>
      </c>
      <c r="AT494" s="24" t="s">
        <v>240</v>
      </c>
      <c r="AU494" s="24" t="s">
        <v>132</v>
      </c>
      <c r="AY494" s="24" t="s">
        <v>153</v>
      </c>
      <c r="BE494" s="139">
        <f>IF(U494="základná",N494,0)</f>
        <v>0</v>
      </c>
      <c r="BF494" s="139">
        <f>IF(U494="znížená",N494,0)</f>
        <v>0</v>
      </c>
      <c r="BG494" s="139">
        <f>IF(U494="zákl. prenesená",N494,0)</f>
        <v>0</v>
      </c>
      <c r="BH494" s="139">
        <f>IF(U494="zníž. prenesená",N494,0)</f>
        <v>0</v>
      </c>
      <c r="BI494" s="139">
        <f>IF(U494="nulová",N494,0)</f>
        <v>0</v>
      </c>
      <c r="BJ494" s="24" t="s">
        <v>132</v>
      </c>
      <c r="BK494" s="226">
        <f>ROUND(L494*K494,3)</f>
        <v>0</v>
      </c>
      <c r="BL494" s="24" t="s">
        <v>512</v>
      </c>
      <c r="BM494" s="24" t="s">
        <v>750</v>
      </c>
    </row>
    <row r="495" s="1" customFormat="1" ht="38.25" customHeight="1">
      <c r="B495" s="48"/>
      <c r="C495" s="216" t="s">
        <v>751</v>
      </c>
      <c r="D495" s="216" t="s">
        <v>154</v>
      </c>
      <c r="E495" s="217" t="s">
        <v>752</v>
      </c>
      <c r="F495" s="218" t="s">
        <v>753</v>
      </c>
      <c r="G495" s="218"/>
      <c r="H495" s="218"/>
      <c r="I495" s="218"/>
      <c r="J495" s="219" t="s">
        <v>204</v>
      </c>
      <c r="K495" s="220">
        <v>26</v>
      </c>
      <c r="L495" s="221">
        <v>0</v>
      </c>
      <c r="M495" s="222"/>
      <c r="N495" s="220">
        <f>ROUND(L495*K495,3)</f>
        <v>0</v>
      </c>
      <c r="O495" s="220"/>
      <c r="P495" s="220"/>
      <c r="Q495" s="220"/>
      <c r="R495" s="50"/>
      <c r="T495" s="223" t="s">
        <v>20</v>
      </c>
      <c r="U495" s="58" t="s">
        <v>44</v>
      </c>
      <c r="V495" s="49"/>
      <c r="W495" s="224">
        <f>V495*K495</f>
        <v>0</v>
      </c>
      <c r="X495" s="224">
        <v>0</v>
      </c>
      <c r="Y495" s="224">
        <f>X495*K495</f>
        <v>0</v>
      </c>
      <c r="Z495" s="224">
        <v>0</v>
      </c>
      <c r="AA495" s="225">
        <f>Z495*K495</f>
        <v>0</v>
      </c>
      <c r="AR495" s="24" t="s">
        <v>512</v>
      </c>
      <c r="AT495" s="24" t="s">
        <v>154</v>
      </c>
      <c r="AU495" s="24" t="s">
        <v>132</v>
      </c>
      <c r="AY495" s="24" t="s">
        <v>153</v>
      </c>
      <c r="BE495" s="139">
        <f>IF(U495="základná",N495,0)</f>
        <v>0</v>
      </c>
      <c r="BF495" s="139">
        <f>IF(U495="znížená",N495,0)</f>
        <v>0</v>
      </c>
      <c r="BG495" s="139">
        <f>IF(U495="zákl. prenesená",N495,0)</f>
        <v>0</v>
      </c>
      <c r="BH495" s="139">
        <f>IF(U495="zníž. prenesená",N495,0)</f>
        <v>0</v>
      </c>
      <c r="BI495" s="139">
        <f>IF(U495="nulová",N495,0)</f>
        <v>0</v>
      </c>
      <c r="BJ495" s="24" t="s">
        <v>132</v>
      </c>
      <c r="BK495" s="226">
        <f>ROUND(L495*K495,3)</f>
        <v>0</v>
      </c>
      <c r="BL495" s="24" t="s">
        <v>512</v>
      </c>
      <c r="BM495" s="24" t="s">
        <v>754</v>
      </c>
    </row>
    <row r="496" s="1" customFormat="1" ht="38.25" customHeight="1">
      <c r="B496" s="48"/>
      <c r="C496" s="216" t="s">
        <v>755</v>
      </c>
      <c r="D496" s="216" t="s">
        <v>154</v>
      </c>
      <c r="E496" s="217" t="s">
        <v>756</v>
      </c>
      <c r="F496" s="218" t="s">
        <v>757</v>
      </c>
      <c r="G496" s="218"/>
      <c r="H496" s="218"/>
      <c r="I496" s="218"/>
      <c r="J496" s="219" t="s">
        <v>204</v>
      </c>
      <c r="K496" s="220">
        <v>5</v>
      </c>
      <c r="L496" s="221">
        <v>0</v>
      </c>
      <c r="M496" s="222"/>
      <c r="N496" s="220">
        <f>ROUND(L496*K496,3)</f>
        <v>0</v>
      </c>
      <c r="O496" s="220"/>
      <c r="P496" s="220"/>
      <c r="Q496" s="220"/>
      <c r="R496" s="50"/>
      <c r="T496" s="223" t="s">
        <v>20</v>
      </c>
      <c r="U496" s="58" t="s">
        <v>44</v>
      </c>
      <c r="V496" s="49"/>
      <c r="W496" s="224">
        <f>V496*K496</f>
        <v>0</v>
      </c>
      <c r="X496" s="224">
        <v>0</v>
      </c>
      <c r="Y496" s="224">
        <f>X496*K496</f>
        <v>0</v>
      </c>
      <c r="Z496" s="224">
        <v>0</v>
      </c>
      <c r="AA496" s="225">
        <f>Z496*K496</f>
        <v>0</v>
      </c>
      <c r="AR496" s="24" t="s">
        <v>512</v>
      </c>
      <c r="AT496" s="24" t="s">
        <v>154</v>
      </c>
      <c r="AU496" s="24" t="s">
        <v>132</v>
      </c>
      <c r="AY496" s="24" t="s">
        <v>153</v>
      </c>
      <c r="BE496" s="139">
        <f>IF(U496="základná",N496,0)</f>
        <v>0</v>
      </c>
      <c r="BF496" s="139">
        <f>IF(U496="znížená",N496,0)</f>
        <v>0</v>
      </c>
      <c r="BG496" s="139">
        <f>IF(U496="zákl. prenesená",N496,0)</f>
        <v>0</v>
      </c>
      <c r="BH496" s="139">
        <f>IF(U496="zníž. prenesená",N496,0)</f>
        <v>0</v>
      </c>
      <c r="BI496" s="139">
        <f>IF(U496="nulová",N496,0)</f>
        <v>0</v>
      </c>
      <c r="BJ496" s="24" t="s">
        <v>132</v>
      </c>
      <c r="BK496" s="226">
        <f>ROUND(L496*K496,3)</f>
        <v>0</v>
      </c>
      <c r="BL496" s="24" t="s">
        <v>512</v>
      </c>
      <c r="BM496" s="24" t="s">
        <v>758</v>
      </c>
    </row>
    <row r="497" s="1" customFormat="1" ht="38.25" customHeight="1">
      <c r="B497" s="48"/>
      <c r="C497" s="216" t="s">
        <v>759</v>
      </c>
      <c r="D497" s="216" t="s">
        <v>154</v>
      </c>
      <c r="E497" s="217" t="s">
        <v>760</v>
      </c>
      <c r="F497" s="218" t="s">
        <v>761</v>
      </c>
      <c r="G497" s="218"/>
      <c r="H497" s="218"/>
      <c r="I497" s="218"/>
      <c r="J497" s="219" t="s">
        <v>204</v>
      </c>
      <c r="K497" s="220">
        <v>1</v>
      </c>
      <c r="L497" s="221">
        <v>0</v>
      </c>
      <c r="M497" s="222"/>
      <c r="N497" s="220">
        <f>ROUND(L497*K497,3)</f>
        <v>0</v>
      </c>
      <c r="O497" s="220"/>
      <c r="P497" s="220"/>
      <c r="Q497" s="220"/>
      <c r="R497" s="50"/>
      <c r="T497" s="223" t="s">
        <v>20</v>
      </c>
      <c r="U497" s="58" t="s">
        <v>44</v>
      </c>
      <c r="V497" s="49"/>
      <c r="W497" s="224">
        <f>V497*K497</f>
        <v>0</v>
      </c>
      <c r="X497" s="224">
        <v>0</v>
      </c>
      <c r="Y497" s="224">
        <f>X497*K497</f>
        <v>0</v>
      </c>
      <c r="Z497" s="224">
        <v>0</v>
      </c>
      <c r="AA497" s="225">
        <f>Z497*K497</f>
        <v>0</v>
      </c>
      <c r="AR497" s="24" t="s">
        <v>512</v>
      </c>
      <c r="AT497" s="24" t="s">
        <v>154</v>
      </c>
      <c r="AU497" s="24" t="s">
        <v>132</v>
      </c>
      <c r="AY497" s="24" t="s">
        <v>153</v>
      </c>
      <c r="BE497" s="139">
        <f>IF(U497="základná",N497,0)</f>
        <v>0</v>
      </c>
      <c r="BF497" s="139">
        <f>IF(U497="znížená",N497,0)</f>
        <v>0</v>
      </c>
      <c r="BG497" s="139">
        <f>IF(U497="zákl. prenesená",N497,0)</f>
        <v>0</v>
      </c>
      <c r="BH497" s="139">
        <f>IF(U497="zníž. prenesená",N497,0)</f>
        <v>0</v>
      </c>
      <c r="BI497" s="139">
        <f>IF(U497="nulová",N497,0)</f>
        <v>0</v>
      </c>
      <c r="BJ497" s="24" t="s">
        <v>132</v>
      </c>
      <c r="BK497" s="226">
        <f>ROUND(L497*K497,3)</f>
        <v>0</v>
      </c>
      <c r="BL497" s="24" t="s">
        <v>512</v>
      </c>
      <c r="BM497" s="24" t="s">
        <v>762</v>
      </c>
    </row>
    <row r="498" s="1" customFormat="1" ht="16.5" customHeight="1">
      <c r="B498" s="48"/>
      <c r="C498" s="266" t="s">
        <v>763</v>
      </c>
      <c r="D498" s="266" t="s">
        <v>240</v>
      </c>
      <c r="E498" s="267" t="s">
        <v>764</v>
      </c>
      <c r="F498" s="268" t="s">
        <v>765</v>
      </c>
      <c r="G498" s="268"/>
      <c r="H498" s="268"/>
      <c r="I498" s="268"/>
      <c r="J498" s="269" t="s">
        <v>204</v>
      </c>
      <c r="K498" s="270">
        <v>1</v>
      </c>
      <c r="L498" s="271">
        <v>0</v>
      </c>
      <c r="M498" s="272"/>
      <c r="N498" s="270">
        <f>ROUND(L498*K498,3)</f>
        <v>0</v>
      </c>
      <c r="O498" s="220"/>
      <c r="P498" s="220"/>
      <c r="Q498" s="220"/>
      <c r="R498" s="50"/>
      <c r="T498" s="223" t="s">
        <v>20</v>
      </c>
      <c r="U498" s="58" t="s">
        <v>44</v>
      </c>
      <c r="V498" s="49"/>
      <c r="W498" s="224">
        <f>V498*K498</f>
        <v>0</v>
      </c>
      <c r="X498" s="224">
        <v>0</v>
      </c>
      <c r="Y498" s="224">
        <f>X498*K498</f>
        <v>0</v>
      </c>
      <c r="Z498" s="224">
        <v>0</v>
      </c>
      <c r="AA498" s="225">
        <f>Z498*K498</f>
        <v>0</v>
      </c>
      <c r="AR498" s="24" t="s">
        <v>680</v>
      </c>
      <c r="AT498" s="24" t="s">
        <v>240</v>
      </c>
      <c r="AU498" s="24" t="s">
        <v>132</v>
      </c>
      <c r="AY498" s="24" t="s">
        <v>153</v>
      </c>
      <c r="BE498" s="139">
        <f>IF(U498="základná",N498,0)</f>
        <v>0</v>
      </c>
      <c r="BF498" s="139">
        <f>IF(U498="znížená",N498,0)</f>
        <v>0</v>
      </c>
      <c r="BG498" s="139">
        <f>IF(U498="zákl. prenesená",N498,0)</f>
        <v>0</v>
      </c>
      <c r="BH498" s="139">
        <f>IF(U498="zníž. prenesená",N498,0)</f>
        <v>0</v>
      </c>
      <c r="BI498" s="139">
        <f>IF(U498="nulová",N498,0)</f>
        <v>0</v>
      </c>
      <c r="BJ498" s="24" t="s">
        <v>132</v>
      </c>
      <c r="BK498" s="226">
        <f>ROUND(L498*K498,3)</f>
        <v>0</v>
      </c>
      <c r="BL498" s="24" t="s">
        <v>512</v>
      </c>
      <c r="BM498" s="24" t="s">
        <v>766</v>
      </c>
    </row>
    <row r="499" s="1" customFormat="1" ht="16.5" customHeight="1">
      <c r="B499" s="48"/>
      <c r="C499" s="266" t="s">
        <v>767</v>
      </c>
      <c r="D499" s="266" t="s">
        <v>240</v>
      </c>
      <c r="E499" s="267" t="s">
        <v>768</v>
      </c>
      <c r="F499" s="268" t="s">
        <v>769</v>
      </c>
      <c r="G499" s="268"/>
      <c r="H499" s="268"/>
      <c r="I499" s="268"/>
      <c r="J499" s="269" t="s">
        <v>204</v>
      </c>
      <c r="K499" s="270">
        <v>1</v>
      </c>
      <c r="L499" s="271">
        <v>0</v>
      </c>
      <c r="M499" s="272"/>
      <c r="N499" s="270">
        <f>ROUND(L499*K499,3)</f>
        <v>0</v>
      </c>
      <c r="O499" s="220"/>
      <c r="P499" s="220"/>
      <c r="Q499" s="220"/>
      <c r="R499" s="50"/>
      <c r="T499" s="223" t="s">
        <v>20</v>
      </c>
      <c r="U499" s="58" t="s">
        <v>44</v>
      </c>
      <c r="V499" s="49"/>
      <c r="W499" s="224">
        <f>V499*K499</f>
        <v>0</v>
      </c>
      <c r="X499" s="224">
        <v>0</v>
      </c>
      <c r="Y499" s="224">
        <f>X499*K499</f>
        <v>0</v>
      </c>
      <c r="Z499" s="224">
        <v>0</v>
      </c>
      <c r="AA499" s="225">
        <f>Z499*K499</f>
        <v>0</v>
      </c>
      <c r="AR499" s="24" t="s">
        <v>680</v>
      </c>
      <c r="AT499" s="24" t="s">
        <v>240</v>
      </c>
      <c r="AU499" s="24" t="s">
        <v>132</v>
      </c>
      <c r="AY499" s="24" t="s">
        <v>153</v>
      </c>
      <c r="BE499" s="139">
        <f>IF(U499="základná",N499,0)</f>
        <v>0</v>
      </c>
      <c r="BF499" s="139">
        <f>IF(U499="znížená",N499,0)</f>
        <v>0</v>
      </c>
      <c r="BG499" s="139">
        <f>IF(U499="zákl. prenesená",N499,0)</f>
        <v>0</v>
      </c>
      <c r="BH499" s="139">
        <f>IF(U499="zníž. prenesená",N499,0)</f>
        <v>0</v>
      </c>
      <c r="BI499" s="139">
        <f>IF(U499="nulová",N499,0)</f>
        <v>0</v>
      </c>
      <c r="BJ499" s="24" t="s">
        <v>132</v>
      </c>
      <c r="BK499" s="226">
        <f>ROUND(L499*K499,3)</f>
        <v>0</v>
      </c>
      <c r="BL499" s="24" t="s">
        <v>512</v>
      </c>
      <c r="BM499" s="24" t="s">
        <v>770</v>
      </c>
    </row>
    <row r="500" s="1" customFormat="1" ht="16.5" customHeight="1">
      <c r="B500" s="48"/>
      <c r="C500" s="266" t="s">
        <v>771</v>
      </c>
      <c r="D500" s="266" t="s">
        <v>240</v>
      </c>
      <c r="E500" s="267" t="s">
        <v>772</v>
      </c>
      <c r="F500" s="268" t="s">
        <v>773</v>
      </c>
      <c r="G500" s="268"/>
      <c r="H500" s="268"/>
      <c r="I500" s="268"/>
      <c r="J500" s="269" t="s">
        <v>204</v>
      </c>
      <c r="K500" s="270">
        <v>1</v>
      </c>
      <c r="L500" s="271">
        <v>0</v>
      </c>
      <c r="M500" s="272"/>
      <c r="N500" s="270">
        <f>ROUND(L500*K500,3)</f>
        <v>0</v>
      </c>
      <c r="O500" s="220"/>
      <c r="P500" s="220"/>
      <c r="Q500" s="220"/>
      <c r="R500" s="50"/>
      <c r="T500" s="223" t="s">
        <v>20</v>
      </c>
      <c r="U500" s="58" t="s">
        <v>44</v>
      </c>
      <c r="V500" s="49"/>
      <c r="W500" s="224">
        <f>V500*K500</f>
        <v>0</v>
      </c>
      <c r="X500" s="224">
        <v>0</v>
      </c>
      <c r="Y500" s="224">
        <f>X500*K500</f>
        <v>0</v>
      </c>
      <c r="Z500" s="224">
        <v>0</v>
      </c>
      <c r="AA500" s="225">
        <f>Z500*K500</f>
        <v>0</v>
      </c>
      <c r="AR500" s="24" t="s">
        <v>680</v>
      </c>
      <c r="AT500" s="24" t="s">
        <v>240</v>
      </c>
      <c r="AU500" s="24" t="s">
        <v>132</v>
      </c>
      <c r="AY500" s="24" t="s">
        <v>153</v>
      </c>
      <c r="BE500" s="139">
        <f>IF(U500="základná",N500,0)</f>
        <v>0</v>
      </c>
      <c r="BF500" s="139">
        <f>IF(U500="znížená",N500,0)</f>
        <v>0</v>
      </c>
      <c r="BG500" s="139">
        <f>IF(U500="zákl. prenesená",N500,0)</f>
        <v>0</v>
      </c>
      <c r="BH500" s="139">
        <f>IF(U500="zníž. prenesená",N500,0)</f>
        <v>0</v>
      </c>
      <c r="BI500" s="139">
        <f>IF(U500="nulová",N500,0)</f>
        <v>0</v>
      </c>
      <c r="BJ500" s="24" t="s">
        <v>132</v>
      </c>
      <c r="BK500" s="226">
        <f>ROUND(L500*K500,3)</f>
        <v>0</v>
      </c>
      <c r="BL500" s="24" t="s">
        <v>512</v>
      </c>
      <c r="BM500" s="24" t="s">
        <v>774</v>
      </c>
    </row>
    <row r="501" s="1" customFormat="1" ht="38.25" customHeight="1">
      <c r="B501" s="48"/>
      <c r="C501" s="216" t="s">
        <v>775</v>
      </c>
      <c r="D501" s="216" t="s">
        <v>154</v>
      </c>
      <c r="E501" s="217" t="s">
        <v>776</v>
      </c>
      <c r="F501" s="218" t="s">
        <v>777</v>
      </c>
      <c r="G501" s="218"/>
      <c r="H501" s="218"/>
      <c r="I501" s="218"/>
      <c r="J501" s="219" t="s">
        <v>204</v>
      </c>
      <c r="K501" s="220">
        <v>4</v>
      </c>
      <c r="L501" s="221">
        <v>0</v>
      </c>
      <c r="M501" s="222"/>
      <c r="N501" s="220">
        <f>ROUND(L501*K501,3)</f>
        <v>0</v>
      </c>
      <c r="O501" s="220"/>
      <c r="P501" s="220"/>
      <c r="Q501" s="220"/>
      <c r="R501" s="50"/>
      <c r="T501" s="223" t="s">
        <v>20</v>
      </c>
      <c r="U501" s="58" t="s">
        <v>44</v>
      </c>
      <c r="V501" s="49"/>
      <c r="W501" s="224">
        <f>V501*K501</f>
        <v>0</v>
      </c>
      <c r="X501" s="224">
        <v>0</v>
      </c>
      <c r="Y501" s="224">
        <f>X501*K501</f>
        <v>0</v>
      </c>
      <c r="Z501" s="224">
        <v>0</v>
      </c>
      <c r="AA501" s="225">
        <f>Z501*K501</f>
        <v>0</v>
      </c>
      <c r="AR501" s="24" t="s">
        <v>512</v>
      </c>
      <c r="AT501" s="24" t="s">
        <v>154</v>
      </c>
      <c r="AU501" s="24" t="s">
        <v>132</v>
      </c>
      <c r="AY501" s="24" t="s">
        <v>153</v>
      </c>
      <c r="BE501" s="139">
        <f>IF(U501="základná",N501,0)</f>
        <v>0</v>
      </c>
      <c r="BF501" s="139">
        <f>IF(U501="znížená",N501,0)</f>
        <v>0</v>
      </c>
      <c r="BG501" s="139">
        <f>IF(U501="zákl. prenesená",N501,0)</f>
        <v>0</v>
      </c>
      <c r="BH501" s="139">
        <f>IF(U501="zníž. prenesená",N501,0)</f>
        <v>0</v>
      </c>
      <c r="BI501" s="139">
        <f>IF(U501="nulová",N501,0)</f>
        <v>0</v>
      </c>
      <c r="BJ501" s="24" t="s">
        <v>132</v>
      </c>
      <c r="BK501" s="226">
        <f>ROUND(L501*K501,3)</f>
        <v>0</v>
      </c>
      <c r="BL501" s="24" t="s">
        <v>512</v>
      </c>
      <c r="BM501" s="24" t="s">
        <v>778</v>
      </c>
    </row>
    <row r="502" s="1" customFormat="1" ht="16.5" customHeight="1">
      <c r="B502" s="48"/>
      <c r="C502" s="266" t="s">
        <v>779</v>
      </c>
      <c r="D502" s="266" t="s">
        <v>240</v>
      </c>
      <c r="E502" s="267" t="s">
        <v>780</v>
      </c>
      <c r="F502" s="268" t="s">
        <v>781</v>
      </c>
      <c r="G502" s="268"/>
      <c r="H502" s="268"/>
      <c r="I502" s="268"/>
      <c r="J502" s="269" t="s">
        <v>204</v>
      </c>
      <c r="K502" s="270">
        <v>4</v>
      </c>
      <c r="L502" s="271">
        <v>0</v>
      </c>
      <c r="M502" s="272"/>
      <c r="N502" s="270">
        <f>ROUND(L502*K502,3)</f>
        <v>0</v>
      </c>
      <c r="O502" s="220"/>
      <c r="P502" s="220"/>
      <c r="Q502" s="220"/>
      <c r="R502" s="50"/>
      <c r="T502" s="223" t="s">
        <v>20</v>
      </c>
      <c r="U502" s="58" t="s">
        <v>44</v>
      </c>
      <c r="V502" s="49"/>
      <c r="W502" s="224">
        <f>V502*K502</f>
        <v>0</v>
      </c>
      <c r="X502" s="224">
        <v>0</v>
      </c>
      <c r="Y502" s="224">
        <f>X502*K502</f>
        <v>0</v>
      </c>
      <c r="Z502" s="224">
        <v>0</v>
      </c>
      <c r="AA502" s="225">
        <f>Z502*K502</f>
        <v>0</v>
      </c>
      <c r="AR502" s="24" t="s">
        <v>680</v>
      </c>
      <c r="AT502" s="24" t="s">
        <v>240</v>
      </c>
      <c r="AU502" s="24" t="s">
        <v>132</v>
      </c>
      <c r="AY502" s="24" t="s">
        <v>153</v>
      </c>
      <c r="BE502" s="139">
        <f>IF(U502="základná",N502,0)</f>
        <v>0</v>
      </c>
      <c r="BF502" s="139">
        <f>IF(U502="znížená",N502,0)</f>
        <v>0</v>
      </c>
      <c r="BG502" s="139">
        <f>IF(U502="zákl. prenesená",N502,0)</f>
        <v>0</v>
      </c>
      <c r="BH502" s="139">
        <f>IF(U502="zníž. prenesená",N502,0)</f>
        <v>0</v>
      </c>
      <c r="BI502" s="139">
        <f>IF(U502="nulová",N502,0)</f>
        <v>0</v>
      </c>
      <c r="BJ502" s="24" t="s">
        <v>132</v>
      </c>
      <c r="BK502" s="226">
        <f>ROUND(L502*K502,3)</f>
        <v>0</v>
      </c>
      <c r="BL502" s="24" t="s">
        <v>512</v>
      </c>
      <c r="BM502" s="24" t="s">
        <v>782</v>
      </c>
    </row>
    <row r="503" s="1" customFormat="1" ht="25.5" customHeight="1">
      <c r="B503" s="48"/>
      <c r="C503" s="216" t="s">
        <v>783</v>
      </c>
      <c r="D503" s="216" t="s">
        <v>154</v>
      </c>
      <c r="E503" s="217" t="s">
        <v>784</v>
      </c>
      <c r="F503" s="218" t="s">
        <v>785</v>
      </c>
      <c r="G503" s="218"/>
      <c r="H503" s="218"/>
      <c r="I503" s="218"/>
      <c r="J503" s="219" t="s">
        <v>204</v>
      </c>
      <c r="K503" s="220">
        <v>4</v>
      </c>
      <c r="L503" s="221">
        <v>0</v>
      </c>
      <c r="M503" s="222"/>
      <c r="N503" s="220">
        <f>ROUND(L503*K503,3)</f>
        <v>0</v>
      </c>
      <c r="O503" s="220"/>
      <c r="P503" s="220"/>
      <c r="Q503" s="220"/>
      <c r="R503" s="50"/>
      <c r="T503" s="223" t="s">
        <v>20</v>
      </c>
      <c r="U503" s="58" t="s">
        <v>44</v>
      </c>
      <c r="V503" s="49"/>
      <c r="W503" s="224">
        <f>V503*K503</f>
        <v>0</v>
      </c>
      <c r="X503" s="224">
        <v>0</v>
      </c>
      <c r="Y503" s="224">
        <f>X503*K503</f>
        <v>0</v>
      </c>
      <c r="Z503" s="224">
        <v>0</v>
      </c>
      <c r="AA503" s="225">
        <f>Z503*K503</f>
        <v>0</v>
      </c>
      <c r="AR503" s="24" t="s">
        <v>512</v>
      </c>
      <c r="AT503" s="24" t="s">
        <v>154</v>
      </c>
      <c r="AU503" s="24" t="s">
        <v>132</v>
      </c>
      <c r="AY503" s="24" t="s">
        <v>153</v>
      </c>
      <c r="BE503" s="139">
        <f>IF(U503="základná",N503,0)</f>
        <v>0</v>
      </c>
      <c r="BF503" s="139">
        <f>IF(U503="znížená",N503,0)</f>
        <v>0</v>
      </c>
      <c r="BG503" s="139">
        <f>IF(U503="zákl. prenesená",N503,0)</f>
        <v>0</v>
      </c>
      <c r="BH503" s="139">
        <f>IF(U503="zníž. prenesená",N503,0)</f>
        <v>0</v>
      </c>
      <c r="BI503" s="139">
        <f>IF(U503="nulová",N503,0)</f>
        <v>0</v>
      </c>
      <c r="BJ503" s="24" t="s">
        <v>132</v>
      </c>
      <c r="BK503" s="226">
        <f>ROUND(L503*K503,3)</f>
        <v>0</v>
      </c>
      <c r="BL503" s="24" t="s">
        <v>512</v>
      </c>
      <c r="BM503" s="24" t="s">
        <v>786</v>
      </c>
    </row>
    <row r="504" s="1" customFormat="1" ht="16.5" customHeight="1">
      <c r="B504" s="48"/>
      <c r="C504" s="266" t="s">
        <v>787</v>
      </c>
      <c r="D504" s="266" t="s">
        <v>240</v>
      </c>
      <c r="E504" s="267" t="s">
        <v>788</v>
      </c>
      <c r="F504" s="268" t="s">
        <v>789</v>
      </c>
      <c r="G504" s="268"/>
      <c r="H504" s="268"/>
      <c r="I504" s="268"/>
      <c r="J504" s="269" t="s">
        <v>204</v>
      </c>
      <c r="K504" s="270">
        <v>4</v>
      </c>
      <c r="L504" s="271">
        <v>0</v>
      </c>
      <c r="M504" s="272"/>
      <c r="N504" s="270">
        <f>ROUND(L504*K504,3)</f>
        <v>0</v>
      </c>
      <c r="O504" s="220"/>
      <c r="P504" s="220"/>
      <c r="Q504" s="220"/>
      <c r="R504" s="50"/>
      <c r="T504" s="223" t="s">
        <v>20</v>
      </c>
      <c r="U504" s="58" t="s">
        <v>44</v>
      </c>
      <c r="V504" s="49"/>
      <c r="W504" s="224">
        <f>V504*K504</f>
        <v>0</v>
      </c>
      <c r="X504" s="224">
        <v>0</v>
      </c>
      <c r="Y504" s="224">
        <f>X504*K504</f>
        <v>0</v>
      </c>
      <c r="Z504" s="224">
        <v>0</v>
      </c>
      <c r="AA504" s="225">
        <f>Z504*K504</f>
        <v>0</v>
      </c>
      <c r="AR504" s="24" t="s">
        <v>680</v>
      </c>
      <c r="AT504" s="24" t="s">
        <v>240</v>
      </c>
      <c r="AU504" s="24" t="s">
        <v>132</v>
      </c>
      <c r="AY504" s="24" t="s">
        <v>153</v>
      </c>
      <c r="BE504" s="139">
        <f>IF(U504="základná",N504,0)</f>
        <v>0</v>
      </c>
      <c r="BF504" s="139">
        <f>IF(U504="znížená",N504,0)</f>
        <v>0</v>
      </c>
      <c r="BG504" s="139">
        <f>IF(U504="zákl. prenesená",N504,0)</f>
        <v>0</v>
      </c>
      <c r="BH504" s="139">
        <f>IF(U504="zníž. prenesená",N504,0)</f>
        <v>0</v>
      </c>
      <c r="BI504" s="139">
        <f>IF(U504="nulová",N504,0)</f>
        <v>0</v>
      </c>
      <c r="BJ504" s="24" t="s">
        <v>132</v>
      </c>
      <c r="BK504" s="226">
        <f>ROUND(L504*K504,3)</f>
        <v>0</v>
      </c>
      <c r="BL504" s="24" t="s">
        <v>512</v>
      </c>
      <c r="BM504" s="24" t="s">
        <v>790</v>
      </c>
    </row>
    <row r="505" s="1" customFormat="1" ht="25.5" customHeight="1">
      <c r="B505" s="48"/>
      <c r="C505" s="216" t="s">
        <v>791</v>
      </c>
      <c r="D505" s="216" t="s">
        <v>154</v>
      </c>
      <c r="E505" s="217" t="s">
        <v>792</v>
      </c>
      <c r="F505" s="218" t="s">
        <v>793</v>
      </c>
      <c r="G505" s="218"/>
      <c r="H505" s="218"/>
      <c r="I505" s="218"/>
      <c r="J505" s="219" t="s">
        <v>204</v>
      </c>
      <c r="K505" s="220">
        <v>3</v>
      </c>
      <c r="L505" s="221">
        <v>0</v>
      </c>
      <c r="M505" s="222"/>
      <c r="N505" s="220">
        <f>ROUND(L505*K505,3)</f>
        <v>0</v>
      </c>
      <c r="O505" s="220"/>
      <c r="P505" s="220"/>
      <c r="Q505" s="220"/>
      <c r="R505" s="50"/>
      <c r="T505" s="223" t="s">
        <v>20</v>
      </c>
      <c r="U505" s="58" t="s">
        <v>44</v>
      </c>
      <c r="V505" s="49"/>
      <c r="W505" s="224">
        <f>V505*K505</f>
        <v>0</v>
      </c>
      <c r="X505" s="224">
        <v>0</v>
      </c>
      <c r="Y505" s="224">
        <f>X505*K505</f>
        <v>0</v>
      </c>
      <c r="Z505" s="224">
        <v>0</v>
      </c>
      <c r="AA505" s="225">
        <f>Z505*K505</f>
        <v>0</v>
      </c>
      <c r="AR505" s="24" t="s">
        <v>512</v>
      </c>
      <c r="AT505" s="24" t="s">
        <v>154</v>
      </c>
      <c r="AU505" s="24" t="s">
        <v>132</v>
      </c>
      <c r="AY505" s="24" t="s">
        <v>153</v>
      </c>
      <c r="BE505" s="139">
        <f>IF(U505="základná",N505,0)</f>
        <v>0</v>
      </c>
      <c r="BF505" s="139">
        <f>IF(U505="znížená",N505,0)</f>
        <v>0</v>
      </c>
      <c r="BG505" s="139">
        <f>IF(U505="zákl. prenesená",N505,0)</f>
        <v>0</v>
      </c>
      <c r="BH505" s="139">
        <f>IF(U505="zníž. prenesená",N505,0)</f>
        <v>0</v>
      </c>
      <c r="BI505" s="139">
        <f>IF(U505="nulová",N505,0)</f>
        <v>0</v>
      </c>
      <c r="BJ505" s="24" t="s">
        <v>132</v>
      </c>
      <c r="BK505" s="226">
        <f>ROUND(L505*K505,3)</f>
        <v>0</v>
      </c>
      <c r="BL505" s="24" t="s">
        <v>512</v>
      </c>
      <c r="BM505" s="24" t="s">
        <v>794</v>
      </c>
    </row>
    <row r="506" s="1" customFormat="1" ht="16.5" customHeight="1">
      <c r="B506" s="48"/>
      <c r="C506" s="266" t="s">
        <v>795</v>
      </c>
      <c r="D506" s="266" t="s">
        <v>240</v>
      </c>
      <c r="E506" s="267" t="s">
        <v>796</v>
      </c>
      <c r="F506" s="268" t="s">
        <v>797</v>
      </c>
      <c r="G506" s="268"/>
      <c r="H506" s="268"/>
      <c r="I506" s="268"/>
      <c r="J506" s="269" t="s">
        <v>204</v>
      </c>
      <c r="K506" s="270">
        <v>1</v>
      </c>
      <c r="L506" s="271">
        <v>0</v>
      </c>
      <c r="M506" s="272"/>
      <c r="N506" s="270">
        <f>ROUND(L506*K506,3)</f>
        <v>0</v>
      </c>
      <c r="O506" s="220"/>
      <c r="P506" s="220"/>
      <c r="Q506" s="220"/>
      <c r="R506" s="50"/>
      <c r="T506" s="223" t="s">
        <v>20</v>
      </c>
      <c r="U506" s="58" t="s">
        <v>44</v>
      </c>
      <c r="V506" s="49"/>
      <c r="W506" s="224">
        <f>V506*K506</f>
        <v>0</v>
      </c>
      <c r="X506" s="224">
        <v>0</v>
      </c>
      <c r="Y506" s="224">
        <f>X506*K506</f>
        <v>0</v>
      </c>
      <c r="Z506" s="224">
        <v>0</v>
      </c>
      <c r="AA506" s="225">
        <f>Z506*K506</f>
        <v>0</v>
      </c>
      <c r="AR506" s="24" t="s">
        <v>680</v>
      </c>
      <c r="AT506" s="24" t="s">
        <v>240</v>
      </c>
      <c r="AU506" s="24" t="s">
        <v>132</v>
      </c>
      <c r="AY506" s="24" t="s">
        <v>153</v>
      </c>
      <c r="BE506" s="139">
        <f>IF(U506="základná",N506,0)</f>
        <v>0</v>
      </c>
      <c r="BF506" s="139">
        <f>IF(U506="znížená",N506,0)</f>
        <v>0</v>
      </c>
      <c r="BG506" s="139">
        <f>IF(U506="zákl. prenesená",N506,0)</f>
        <v>0</v>
      </c>
      <c r="BH506" s="139">
        <f>IF(U506="zníž. prenesená",N506,0)</f>
        <v>0</v>
      </c>
      <c r="BI506" s="139">
        <f>IF(U506="nulová",N506,0)</f>
        <v>0</v>
      </c>
      <c r="BJ506" s="24" t="s">
        <v>132</v>
      </c>
      <c r="BK506" s="226">
        <f>ROUND(L506*K506,3)</f>
        <v>0</v>
      </c>
      <c r="BL506" s="24" t="s">
        <v>512</v>
      </c>
      <c r="BM506" s="24" t="s">
        <v>798</v>
      </c>
    </row>
    <row r="507" s="1" customFormat="1" ht="16.5" customHeight="1">
      <c r="B507" s="48"/>
      <c r="C507" s="266" t="s">
        <v>799</v>
      </c>
      <c r="D507" s="266" t="s">
        <v>240</v>
      </c>
      <c r="E507" s="267" t="s">
        <v>800</v>
      </c>
      <c r="F507" s="268" t="s">
        <v>801</v>
      </c>
      <c r="G507" s="268"/>
      <c r="H507" s="268"/>
      <c r="I507" s="268"/>
      <c r="J507" s="269" t="s">
        <v>204</v>
      </c>
      <c r="K507" s="270">
        <v>1</v>
      </c>
      <c r="L507" s="271">
        <v>0</v>
      </c>
      <c r="M507" s="272"/>
      <c r="N507" s="270">
        <f>ROUND(L507*K507,3)</f>
        <v>0</v>
      </c>
      <c r="O507" s="220"/>
      <c r="P507" s="220"/>
      <c r="Q507" s="220"/>
      <c r="R507" s="50"/>
      <c r="T507" s="223" t="s">
        <v>20</v>
      </c>
      <c r="U507" s="58" t="s">
        <v>44</v>
      </c>
      <c r="V507" s="49"/>
      <c r="W507" s="224">
        <f>V507*K507</f>
        <v>0</v>
      </c>
      <c r="X507" s="224">
        <v>0</v>
      </c>
      <c r="Y507" s="224">
        <f>X507*K507</f>
        <v>0</v>
      </c>
      <c r="Z507" s="224">
        <v>0</v>
      </c>
      <c r="AA507" s="225">
        <f>Z507*K507</f>
        <v>0</v>
      </c>
      <c r="AR507" s="24" t="s">
        <v>680</v>
      </c>
      <c r="AT507" s="24" t="s">
        <v>240</v>
      </c>
      <c r="AU507" s="24" t="s">
        <v>132</v>
      </c>
      <c r="AY507" s="24" t="s">
        <v>153</v>
      </c>
      <c r="BE507" s="139">
        <f>IF(U507="základná",N507,0)</f>
        <v>0</v>
      </c>
      <c r="BF507" s="139">
        <f>IF(U507="znížená",N507,0)</f>
        <v>0</v>
      </c>
      <c r="BG507" s="139">
        <f>IF(U507="zákl. prenesená",N507,0)</f>
        <v>0</v>
      </c>
      <c r="BH507" s="139">
        <f>IF(U507="zníž. prenesená",N507,0)</f>
        <v>0</v>
      </c>
      <c r="BI507" s="139">
        <f>IF(U507="nulová",N507,0)</f>
        <v>0</v>
      </c>
      <c r="BJ507" s="24" t="s">
        <v>132</v>
      </c>
      <c r="BK507" s="226">
        <f>ROUND(L507*K507,3)</f>
        <v>0</v>
      </c>
      <c r="BL507" s="24" t="s">
        <v>512</v>
      </c>
      <c r="BM507" s="24" t="s">
        <v>802</v>
      </c>
    </row>
    <row r="508" s="1" customFormat="1" ht="16.5" customHeight="1">
      <c r="B508" s="48"/>
      <c r="C508" s="266" t="s">
        <v>803</v>
      </c>
      <c r="D508" s="266" t="s">
        <v>240</v>
      </c>
      <c r="E508" s="267" t="s">
        <v>804</v>
      </c>
      <c r="F508" s="268" t="s">
        <v>805</v>
      </c>
      <c r="G508" s="268"/>
      <c r="H508" s="268"/>
      <c r="I508" s="268"/>
      <c r="J508" s="269" t="s">
        <v>204</v>
      </c>
      <c r="K508" s="270">
        <v>1</v>
      </c>
      <c r="L508" s="271">
        <v>0</v>
      </c>
      <c r="M508" s="272"/>
      <c r="N508" s="270">
        <f>ROUND(L508*K508,3)</f>
        <v>0</v>
      </c>
      <c r="O508" s="220"/>
      <c r="P508" s="220"/>
      <c r="Q508" s="220"/>
      <c r="R508" s="50"/>
      <c r="T508" s="223" t="s">
        <v>20</v>
      </c>
      <c r="U508" s="58" t="s">
        <v>44</v>
      </c>
      <c r="V508" s="49"/>
      <c r="W508" s="224">
        <f>V508*K508</f>
        <v>0</v>
      </c>
      <c r="X508" s="224">
        <v>0</v>
      </c>
      <c r="Y508" s="224">
        <f>X508*K508</f>
        <v>0</v>
      </c>
      <c r="Z508" s="224">
        <v>0</v>
      </c>
      <c r="AA508" s="225">
        <f>Z508*K508</f>
        <v>0</v>
      </c>
      <c r="AR508" s="24" t="s">
        <v>680</v>
      </c>
      <c r="AT508" s="24" t="s">
        <v>240</v>
      </c>
      <c r="AU508" s="24" t="s">
        <v>132</v>
      </c>
      <c r="AY508" s="24" t="s">
        <v>153</v>
      </c>
      <c r="BE508" s="139">
        <f>IF(U508="základná",N508,0)</f>
        <v>0</v>
      </c>
      <c r="BF508" s="139">
        <f>IF(U508="znížená",N508,0)</f>
        <v>0</v>
      </c>
      <c r="BG508" s="139">
        <f>IF(U508="zákl. prenesená",N508,0)</f>
        <v>0</v>
      </c>
      <c r="BH508" s="139">
        <f>IF(U508="zníž. prenesená",N508,0)</f>
        <v>0</v>
      </c>
      <c r="BI508" s="139">
        <f>IF(U508="nulová",N508,0)</f>
        <v>0</v>
      </c>
      <c r="BJ508" s="24" t="s">
        <v>132</v>
      </c>
      <c r="BK508" s="226">
        <f>ROUND(L508*K508,3)</f>
        <v>0</v>
      </c>
      <c r="BL508" s="24" t="s">
        <v>512</v>
      </c>
      <c r="BM508" s="24" t="s">
        <v>806</v>
      </c>
    </row>
    <row r="509" s="1" customFormat="1" ht="25.5" customHeight="1">
      <c r="B509" s="48"/>
      <c r="C509" s="216" t="s">
        <v>807</v>
      </c>
      <c r="D509" s="216" t="s">
        <v>154</v>
      </c>
      <c r="E509" s="217" t="s">
        <v>808</v>
      </c>
      <c r="F509" s="218" t="s">
        <v>809</v>
      </c>
      <c r="G509" s="218"/>
      <c r="H509" s="218"/>
      <c r="I509" s="218"/>
      <c r="J509" s="219" t="s">
        <v>204</v>
      </c>
      <c r="K509" s="220">
        <v>4</v>
      </c>
      <c r="L509" s="221">
        <v>0</v>
      </c>
      <c r="M509" s="222"/>
      <c r="N509" s="220">
        <f>ROUND(L509*K509,3)</f>
        <v>0</v>
      </c>
      <c r="O509" s="220"/>
      <c r="P509" s="220"/>
      <c r="Q509" s="220"/>
      <c r="R509" s="50"/>
      <c r="T509" s="223" t="s">
        <v>20</v>
      </c>
      <c r="U509" s="58" t="s">
        <v>44</v>
      </c>
      <c r="V509" s="49"/>
      <c r="W509" s="224">
        <f>V509*K509</f>
        <v>0</v>
      </c>
      <c r="X509" s="224">
        <v>0</v>
      </c>
      <c r="Y509" s="224">
        <f>X509*K509</f>
        <v>0</v>
      </c>
      <c r="Z509" s="224">
        <v>0</v>
      </c>
      <c r="AA509" s="225">
        <f>Z509*K509</f>
        <v>0</v>
      </c>
      <c r="AR509" s="24" t="s">
        <v>512</v>
      </c>
      <c r="AT509" s="24" t="s">
        <v>154</v>
      </c>
      <c r="AU509" s="24" t="s">
        <v>132</v>
      </c>
      <c r="AY509" s="24" t="s">
        <v>153</v>
      </c>
      <c r="BE509" s="139">
        <f>IF(U509="základná",N509,0)</f>
        <v>0</v>
      </c>
      <c r="BF509" s="139">
        <f>IF(U509="znížená",N509,0)</f>
        <v>0</v>
      </c>
      <c r="BG509" s="139">
        <f>IF(U509="zákl. prenesená",N509,0)</f>
        <v>0</v>
      </c>
      <c r="BH509" s="139">
        <f>IF(U509="zníž. prenesená",N509,0)</f>
        <v>0</v>
      </c>
      <c r="BI509" s="139">
        <f>IF(U509="nulová",N509,0)</f>
        <v>0</v>
      </c>
      <c r="BJ509" s="24" t="s">
        <v>132</v>
      </c>
      <c r="BK509" s="226">
        <f>ROUND(L509*K509,3)</f>
        <v>0</v>
      </c>
      <c r="BL509" s="24" t="s">
        <v>512</v>
      </c>
      <c r="BM509" s="24" t="s">
        <v>810</v>
      </c>
    </row>
    <row r="510" s="1" customFormat="1" ht="16.5" customHeight="1">
      <c r="B510" s="48"/>
      <c r="C510" s="266" t="s">
        <v>811</v>
      </c>
      <c r="D510" s="266" t="s">
        <v>240</v>
      </c>
      <c r="E510" s="267" t="s">
        <v>812</v>
      </c>
      <c r="F510" s="268" t="s">
        <v>813</v>
      </c>
      <c r="G510" s="268"/>
      <c r="H510" s="268"/>
      <c r="I510" s="268"/>
      <c r="J510" s="269" t="s">
        <v>204</v>
      </c>
      <c r="K510" s="270">
        <v>3</v>
      </c>
      <c r="L510" s="271">
        <v>0</v>
      </c>
      <c r="M510" s="272"/>
      <c r="N510" s="270">
        <f>ROUND(L510*K510,3)</f>
        <v>0</v>
      </c>
      <c r="O510" s="220"/>
      <c r="P510" s="220"/>
      <c r="Q510" s="220"/>
      <c r="R510" s="50"/>
      <c r="T510" s="223" t="s">
        <v>20</v>
      </c>
      <c r="U510" s="58" t="s">
        <v>44</v>
      </c>
      <c r="V510" s="49"/>
      <c r="W510" s="224">
        <f>V510*K510</f>
        <v>0</v>
      </c>
      <c r="X510" s="224">
        <v>0</v>
      </c>
      <c r="Y510" s="224">
        <f>X510*K510</f>
        <v>0</v>
      </c>
      <c r="Z510" s="224">
        <v>0</v>
      </c>
      <c r="AA510" s="225">
        <f>Z510*K510</f>
        <v>0</v>
      </c>
      <c r="AR510" s="24" t="s">
        <v>680</v>
      </c>
      <c r="AT510" s="24" t="s">
        <v>240</v>
      </c>
      <c r="AU510" s="24" t="s">
        <v>132</v>
      </c>
      <c r="AY510" s="24" t="s">
        <v>153</v>
      </c>
      <c r="BE510" s="139">
        <f>IF(U510="základná",N510,0)</f>
        <v>0</v>
      </c>
      <c r="BF510" s="139">
        <f>IF(U510="znížená",N510,0)</f>
        <v>0</v>
      </c>
      <c r="BG510" s="139">
        <f>IF(U510="zákl. prenesená",N510,0)</f>
        <v>0</v>
      </c>
      <c r="BH510" s="139">
        <f>IF(U510="zníž. prenesená",N510,0)</f>
        <v>0</v>
      </c>
      <c r="BI510" s="139">
        <f>IF(U510="nulová",N510,0)</f>
        <v>0</v>
      </c>
      <c r="BJ510" s="24" t="s">
        <v>132</v>
      </c>
      <c r="BK510" s="226">
        <f>ROUND(L510*K510,3)</f>
        <v>0</v>
      </c>
      <c r="BL510" s="24" t="s">
        <v>512</v>
      </c>
      <c r="BM510" s="24" t="s">
        <v>814</v>
      </c>
    </row>
    <row r="511" s="1" customFormat="1" ht="16.5" customHeight="1">
      <c r="B511" s="48"/>
      <c r="C511" s="266" t="s">
        <v>815</v>
      </c>
      <c r="D511" s="266" t="s">
        <v>240</v>
      </c>
      <c r="E511" s="267" t="s">
        <v>816</v>
      </c>
      <c r="F511" s="268" t="s">
        <v>817</v>
      </c>
      <c r="G511" s="268"/>
      <c r="H511" s="268"/>
      <c r="I511" s="268"/>
      <c r="J511" s="269" t="s">
        <v>204</v>
      </c>
      <c r="K511" s="270">
        <v>1</v>
      </c>
      <c r="L511" s="271">
        <v>0</v>
      </c>
      <c r="M511" s="272"/>
      <c r="N511" s="270">
        <f>ROUND(L511*K511,3)</f>
        <v>0</v>
      </c>
      <c r="O511" s="220"/>
      <c r="P511" s="220"/>
      <c r="Q511" s="220"/>
      <c r="R511" s="50"/>
      <c r="T511" s="223" t="s">
        <v>20</v>
      </c>
      <c r="U511" s="58" t="s">
        <v>44</v>
      </c>
      <c r="V511" s="49"/>
      <c r="W511" s="224">
        <f>V511*K511</f>
        <v>0</v>
      </c>
      <c r="X511" s="224">
        <v>0</v>
      </c>
      <c r="Y511" s="224">
        <f>X511*K511</f>
        <v>0</v>
      </c>
      <c r="Z511" s="224">
        <v>0</v>
      </c>
      <c r="AA511" s="225">
        <f>Z511*K511</f>
        <v>0</v>
      </c>
      <c r="AR511" s="24" t="s">
        <v>680</v>
      </c>
      <c r="AT511" s="24" t="s">
        <v>240</v>
      </c>
      <c r="AU511" s="24" t="s">
        <v>132</v>
      </c>
      <c r="AY511" s="24" t="s">
        <v>153</v>
      </c>
      <c r="BE511" s="139">
        <f>IF(U511="základná",N511,0)</f>
        <v>0</v>
      </c>
      <c r="BF511" s="139">
        <f>IF(U511="znížená",N511,0)</f>
        <v>0</v>
      </c>
      <c r="BG511" s="139">
        <f>IF(U511="zákl. prenesená",N511,0)</f>
        <v>0</v>
      </c>
      <c r="BH511" s="139">
        <f>IF(U511="zníž. prenesená",N511,0)</f>
        <v>0</v>
      </c>
      <c r="BI511" s="139">
        <f>IF(U511="nulová",N511,0)</f>
        <v>0</v>
      </c>
      <c r="BJ511" s="24" t="s">
        <v>132</v>
      </c>
      <c r="BK511" s="226">
        <f>ROUND(L511*K511,3)</f>
        <v>0</v>
      </c>
      <c r="BL511" s="24" t="s">
        <v>512</v>
      </c>
      <c r="BM511" s="24" t="s">
        <v>818</v>
      </c>
    </row>
    <row r="512" s="1" customFormat="1" ht="16.5" customHeight="1">
      <c r="B512" s="48"/>
      <c r="C512" s="216" t="s">
        <v>819</v>
      </c>
      <c r="D512" s="216" t="s">
        <v>154</v>
      </c>
      <c r="E512" s="217" t="s">
        <v>820</v>
      </c>
      <c r="F512" s="218" t="s">
        <v>821</v>
      </c>
      <c r="G512" s="218"/>
      <c r="H512" s="218"/>
      <c r="I512" s="218"/>
      <c r="J512" s="219" t="s">
        <v>204</v>
      </c>
      <c r="K512" s="220">
        <v>1</v>
      </c>
      <c r="L512" s="221">
        <v>0</v>
      </c>
      <c r="M512" s="222"/>
      <c r="N512" s="220">
        <f>ROUND(L512*K512,3)</f>
        <v>0</v>
      </c>
      <c r="O512" s="220"/>
      <c r="P512" s="220"/>
      <c r="Q512" s="220"/>
      <c r="R512" s="50"/>
      <c r="T512" s="223" t="s">
        <v>20</v>
      </c>
      <c r="U512" s="58" t="s">
        <v>44</v>
      </c>
      <c r="V512" s="49"/>
      <c r="W512" s="224">
        <f>V512*K512</f>
        <v>0</v>
      </c>
      <c r="X512" s="224">
        <v>0</v>
      </c>
      <c r="Y512" s="224">
        <f>X512*K512</f>
        <v>0</v>
      </c>
      <c r="Z512" s="224">
        <v>0</v>
      </c>
      <c r="AA512" s="225">
        <f>Z512*K512</f>
        <v>0</v>
      </c>
      <c r="AR512" s="24" t="s">
        <v>512</v>
      </c>
      <c r="AT512" s="24" t="s">
        <v>154</v>
      </c>
      <c r="AU512" s="24" t="s">
        <v>132</v>
      </c>
      <c r="AY512" s="24" t="s">
        <v>153</v>
      </c>
      <c r="BE512" s="139">
        <f>IF(U512="základná",N512,0)</f>
        <v>0</v>
      </c>
      <c r="BF512" s="139">
        <f>IF(U512="znížená",N512,0)</f>
        <v>0</v>
      </c>
      <c r="BG512" s="139">
        <f>IF(U512="zákl. prenesená",N512,0)</f>
        <v>0</v>
      </c>
      <c r="BH512" s="139">
        <f>IF(U512="zníž. prenesená",N512,0)</f>
        <v>0</v>
      </c>
      <c r="BI512" s="139">
        <f>IF(U512="nulová",N512,0)</f>
        <v>0</v>
      </c>
      <c r="BJ512" s="24" t="s">
        <v>132</v>
      </c>
      <c r="BK512" s="226">
        <f>ROUND(L512*K512,3)</f>
        <v>0</v>
      </c>
      <c r="BL512" s="24" t="s">
        <v>512</v>
      </c>
      <c r="BM512" s="24" t="s">
        <v>822</v>
      </c>
    </row>
    <row r="513" s="1" customFormat="1" ht="38.25" customHeight="1">
      <c r="B513" s="48"/>
      <c r="C513" s="266" t="s">
        <v>823</v>
      </c>
      <c r="D513" s="266" t="s">
        <v>240</v>
      </c>
      <c r="E513" s="267" t="s">
        <v>824</v>
      </c>
      <c r="F513" s="268" t="s">
        <v>825</v>
      </c>
      <c r="G513" s="268"/>
      <c r="H513" s="268"/>
      <c r="I513" s="268"/>
      <c r="J513" s="269" t="s">
        <v>204</v>
      </c>
      <c r="K513" s="270">
        <v>1</v>
      </c>
      <c r="L513" s="271">
        <v>0</v>
      </c>
      <c r="M513" s="272"/>
      <c r="N513" s="270">
        <f>ROUND(L513*K513,3)</f>
        <v>0</v>
      </c>
      <c r="O513" s="220"/>
      <c r="P513" s="220"/>
      <c r="Q513" s="220"/>
      <c r="R513" s="50"/>
      <c r="T513" s="223" t="s">
        <v>20</v>
      </c>
      <c r="U513" s="58" t="s">
        <v>44</v>
      </c>
      <c r="V513" s="49"/>
      <c r="W513" s="224">
        <f>V513*K513</f>
        <v>0</v>
      </c>
      <c r="X513" s="224">
        <v>0</v>
      </c>
      <c r="Y513" s="224">
        <f>X513*K513</f>
        <v>0</v>
      </c>
      <c r="Z513" s="224">
        <v>0</v>
      </c>
      <c r="AA513" s="225">
        <f>Z513*K513</f>
        <v>0</v>
      </c>
      <c r="AR513" s="24" t="s">
        <v>680</v>
      </c>
      <c r="AT513" s="24" t="s">
        <v>240</v>
      </c>
      <c r="AU513" s="24" t="s">
        <v>132</v>
      </c>
      <c r="AY513" s="24" t="s">
        <v>153</v>
      </c>
      <c r="BE513" s="139">
        <f>IF(U513="základná",N513,0)</f>
        <v>0</v>
      </c>
      <c r="BF513" s="139">
        <f>IF(U513="znížená",N513,0)</f>
        <v>0</v>
      </c>
      <c r="BG513" s="139">
        <f>IF(U513="zákl. prenesená",N513,0)</f>
        <v>0</v>
      </c>
      <c r="BH513" s="139">
        <f>IF(U513="zníž. prenesená",N513,0)</f>
        <v>0</v>
      </c>
      <c r="BI513" s="139">
        <f>IF(U513="nulová",N513,0)</f>
        <v>0</v>
      </c>
      <c r="BJ513" s="24" t="s">
        <v>132</v>
      </c>
      <c r="BK513" s="226">
        <f>ROUND(L513*K513,3)</f>
        <v>0</v>
      </c>
      <c r="BL513" s="24" t="s">
        <v>512</v>
      </c>
      <c r="BM513" s="24" t="s">
        <v>826</v>
      </c>
    </row>
    <row r="514" s="1" customFormat="1" ht="16.5" customHeight="1">
      <c r="B514" s="48"/>
      <c r="C514" s="216" t="s">
        <v>827</v>
      </c>
      <c r="D514" s="216" t="s">
        <v>154</v>
      </c>
      <c r="E514" s="217" t="s">
        <v>828</v>
      </c>
      <c r="F514" s="218" t="s">
        <v>829</v>
      </c>
      <c r="G514" s="218"/>
      <c r="H514" s="218"/>
      <c r="I514" s="218"/>
      <c r="J514" s="219" t="s">
        <v>204</v>
      </c>
      <c r="K514" s="220">
        <v>1</v>
      </c>
      <c r="L514" s="221">
        <v>0</v>
      </c>
      <c r="M514" s="222"/>
      <c r="N514" s="220">
        <f>ROUND(L514*K514,3)</f>
        <v>0</v>
      </c>
      <c r="O514" s="220"/>
      <c r="P514" s="220"/>
      <c r="Q514" s="220"/>
      <c r="R514" s="50"/>
      <c r="T514" s="223" t="s">
        <v>20</v>
      </c>
      <c r="U514" s="58" t="s">
        <v>44</v>
      </c>
      <c r="V514" s="49"/>
      <c r="W514" s="224">
        <f>V514*K514</f>
        <v>0</v>
      </c>
      <c r="X514" s="224">
        <v>0</v>
      </c>
      <c r="Y514" s="224">
        <f>X514*K514</f>
        <v>0</v>
      </c>
      <c r="Z514" s="224">
        <v>0</v>
      </c>
      <c r="AA514" s="225">
        <f>Z514*K514</f>
        <v>0</v>
      </c>
      <c r="AR514" s="24" t="s">
        <v>512</v>
      </c>
      <c r="AT514" s="24" t="s">
        <v>154</v>
      </c>
      <c r="AU514" s="24" t="s">
        <v>132</v>
      </c>
      <c r="AY514" s="24" t="s">
        <v>153</v>
      </c>
      <c r="BE514" s="139">
        <f>IF(U514="základná",N514,0)</f>
        <v>0</v>
      </c>
      <c r="BF514" s="139">
        <f>IF(U514="znížená",N514,0)</f>
        <v>0</v>
      </c>
      <c r="BG514" s="139">
        <f>IF(U514="zákl. prenesená",N514,0)</f>
        <v>0</v>
      </c>
      <c r="BH514" s="139">
        <f>IF(U514="zníž. prenesená",N514,0)</f>
        <v>0</v>
      </c>
      <c r="BI514" s="139">
        <f>IF(U514="nulová",N514,0)</f>
        <v>0</v>
      </c>
      <c r="BJ514" s="24" t="s">
        <v>132</v>
      </c>
      <c r="BK514" s="226">
        <f>ROUND(L514*K514,3)</f>
        <v>0</v>
      </c>
      <c r="BL514" s="24" t="s">
        <v>512</v>
      </c>
      <c r="BM514" s="24" t="s">
        <v>830</v>
      </c>
    </row>
    <row r="515" s="1" customFormat="1" ht="25.5" customHeight="1">
      <c r="B515" s="48"/>
      <c r="C515" s="266" t="s">
        <v>831</v>
      </c>
      <c r="D515" s="266" t="s">
        <v>240</v>
      </c>
      <c r="E515" s="267" t="s">
        <v>832</v>
      </c>
      <c r="F515" s="268" t="s">
        <v>833</v>
      </c>
      <c r="G515" s="268"/>
      <c r="H515" s="268"/>
      <c r="I515" s="268"/>
      <c r="J515" s="269" t="s">
        <v>204</v>
      </c>
      <c r="K515" s="270">
        <v>1</v>
      </c>
      <c r="L515" s="271">
        <v>0</v>
      </c>
      <c r="M515" s="272"/>
      <c r="N515" s="270">
        <f>ROUND(L515*K515,3)</f>
        <v>0</v>
      </c>
      <c r="O515" s="220"/>
      <c r="P515" s="220"/>
      <c r="Q515" s="220"/>
      <c r="R515" s="50"/>
      <c r="T515" s="223" t="s">
        <v>20</v>
      </c>
      <c r="U515" s="58" t="s">
        <v>44</v>
      </c>
      <c r="V515" s="49"/>
      <c r="W515" s="224">
        <f>V515*K515</f>
        <v>0</v>
      </c>
      <c r="X515" s="224">
        <v>0</v>
      </c>
      <c r="Y515" s="224">
        <f>X515*K515</f>
        <v>0</v>
      </c>
      <c r="Z515" s="224">
        <v>0</v>
      </c>
      <c r="AA515" s="225">
        <f>Z515*K515</f>
        <v>0</v>
      </c>
      <c r="AR515" s="24" t="s">
        <v>680</v>
      </c>
      <c r="AT515" s="24" t="s">
        <v>240</v>
      </c>
      <c r="AU515" s="24" t="s">
        <v>132</v>
      </c>
      <c r="AY515" s="24" t="s">
        <v>153</v>
      </c>
      <c r="BE515" s="139">
        <f>IF(U515="základná",N515,0)</f>
        <v>0</v>
      </c>
      <c r="BF515" s="139">
        <f>IF(U515="znížená",N515,0)</f>
        <v>0</v>
      </c>
      <c r="BG515" s="139">
        <f>IF(U515="zákl. prenesená",N515,0)</f>
        <v>0</v>
      </c>
      <c r="BH515" s="139">
        <f>IF(U515="zníž. prenesená",N515,0)</f>
        <v>0</v>
      </c>
      <c r="BI515" s="139">
        <f>IF(U515="nulová",N515,0)</f>
        <v>0</v>
      </c>
      <c r="BJ515" s="24" t="s">
        <v>132</v>
      </c>
      <c r="BK515" s="226">
        <f>ROUND(L515*K515,3)</f>
        <v>0</v>
      </c>
      <c r="BL515" s="24" t="s">
        <v>512</v>
      </c>
      <c r="BM515" s="24" t="s">
        <v>834</v>
      </c>
    </row>
    <row r="516" s="1" customFormat="1" ht="25.5" customHeight="1">
      <c r="B516" s="48"/>
      <c r="C516" s="216" t="s">
        <v>835</v>
      </c>
      <c r="D516" s="216" t="s">
        <v>154</v>
      </c>
      <c r="E516" s="217" t="s">
        <v>836</v>
      </c>
      <c r="F516" s="218" t="s">
        <v>837</v>
      </c>
      <c r="G516" s="218"/>
      <c r="H516" s="218"/>
      <c r="I516" s="218"/>
      <c r="J516" s="219" t="s">
        <v>204</v>
      </c>
      <c r="K516" s="220">
        <v>2</v>
      </c>
      <c r="L516" s="221">
        <v>0</v>
      </c>
      <c r="M516" s="222"/>
      <c r="N516" s="220">
        <f>ROUND(L516*K516,3)</f>
        <v>0</v>
      </c>
      <c r="O516" s="220"/>
      <c r="P516" s="220"/>
      <c r="Q516" s="220"/>
      <c r="R516" s="50"/>
      <c r="T516" s="223" t="s">
        <v>20</v>
      </c>
      <c r="U516" s="58" t="s">
        <v>44</v>
      </c>
      <c r="V516" s="49"/>
      <c r="W516" s="224">
        <f>V516*K516</f>
        <v>0</v>
      </c>
      <c r="X516" s="224">
        <v>0</v>
      </c>
      <c r="Y516" s="224">
        <f>X516*K516</f>
        <v>0</v>
      </c>
      <c r="Z516" s="224">
        <v>0</v>
      </c>
      <c r="AA516" s="225">
        <f>Z516*K516</f>
        <v>0</v>
      </c>
      <c r="AR516" s="24" t="s">
        <v>512</v>
      </c>
      <c r="AT516" s="24" t="s">
        <v>154</v>
      </c>
      <c r="AU516" s="24" t="s">
        <v>132</v>
      </c>
      <c r="AY516" s="24" t="s">
        <v>153</v>
      </c>
      <c r="BE516" s="139">
        <f>IF(U516="základná",N516,0)</f>
        <v>0</v>
      </c>
      <c r="BF516" s="139">
        <f>IF(U516="znížená",N516,0)</f>
        <v>0</v>
      </c>
      <c r="BG516" s="139">
        <f>IF(U516="zákl. prenesená",N516,0)</f>
        <v>0</v>
      </c>
      <c r="BH516" s="139">
        <f>IF(U516="zníž. prenesená",N516,0)</f>
        <v>0</v>
      </c>
      <c r="BI516" s="139">
        <f>IF(U516="nulová",N516,0)</f>
        <v>0</v>
      </c>
      <c r="BJ516" s="24" t="s">
        <v>132</v>
      </c>
      <c r="BK516" s="226">
        <f>ROUND(L516*K516,3)</f>
        <v>0</v>
      </c>
      <c r="BL516" s="24" t="s">
        <v>512</v>
      </c>
      <c r="BM516" s="24" t="s">
        <v>838</v>
      </c>
    </row>
    <row r="517" s="1" customFormat="1" ht="25.5" customHeight="1">
      <c r="B517" s="48"/>
      <c r="C517" s="216" t="s">
        <v>839</v>
      </c>
      <c r="D517" s="216" t="s">
        <v>154</v>
      </c>
      <c r="E517" s="217" t="s">
        <v>840</v>
      </c>
      <c r="F517" s="218" t="s">
        <v>841</v>
      </c>
      <c r="G517" s="218"/>
      <c r="H517" s="218"/>
      <c r="I517" s="218"/>
      <c r="J517" s="219" t="s">
        <v>204</v>
      </c>
      <c r="K517" s="220">
        <v>2</v>
      </c>
      <c r="L517" s="221">
        <v>0</v>
      </c>
      <c r="M517" s="222"/>
      <c r="N517" s="220">
        <f>ROUND(L517*K517,3)</f>
        <v>0</v>
      </c>
      <c r="O517" s="220"/>
      <c r="P517" s="220"/>
      <c r="Q517" s="220"/>
      <c r="R517" s="50"/>
      <c r="T517" s="223" t="s">
        <v>20</v>
      </c>
      <c r="U517" s="58" t="s">
        <v>44</v>
      </c>
      <c r="V517" s="49"/>
      <c r="W517" s="224">
        <f>V517*K517</f>
        <v>0</v>
      </c>
      <c r="X517" s="224">
        <v>0</v>
      </c>
      <c r="Y517" s="224">
        <f>X517*K517</f>
        <v>0</v>
      </c>
      <c r="Z517" s="224">
        <v>0</v>
      </c>
      <c r="AA517" s="225">
        <f>Z517*K517</f>
        <v>0</v>
      </c>
      <c r="AR517" s="24" t="s">
        <v>512</v>
      </c>
      <c r="AT517" s="24" t="s">
        <v>154</v>
      </c>
      <c r="AU517" s="24" t="s">
        <v>132</v>
      </c>
      <c r="AY517" s="24" t="s">
        <v>153</v>
      </c>
      <c r="BE517" s="139">
        <f>IF(U517="základná",N517,0)</f>
        <v>0</v>
      </c>
      <c r="BF517" s="139">
        <f>IF(U517="znížená",N517,0)</f>
        <v>0</v>
      </c>
      <c r="BG517" s="139">
        <f>IF(U517="zákl. prenesená",N517,0)</f>
        <v>0</v>
      </c>
      <c r="BH517" s="139">
        <f>IF(U517="zníž. prenesená",N517,0)</f>
        <v>0</v>
      </c>
      <c r="BI517" s="139">
        <f>IF(U517="nulová",N517,0)</f>
        <v>0</v>
      </c>
      <c r="BJ517" s="24" t="s">
        <v>132</v>
      </c>
      <c r="BK517" s="226">
        <f>ROUND(L517*K517,3)</f>
        <v>0</v>
      </c>
      <c r="BL517" s="24" t="s">
        <v>512</v>
      </c>
      <c r="BM517" s="24" t="s">
        <v>842</v>
      </c>
    </row>
    <row r="518" s="1" customFormat="1" ht="25.5" customHeight="1">
      <c r="B518" s="48"/>
      <c r="C518" s="216" t="s">
        <v>843</v>
      </c>
      <c r="D518" s="216" t="s">
        <v>154</v>
      </c>
      <c r="E518" s="217" t="s">
        <v>844</v>
      </c>
      <c r="F518" s="218" t="s">
        <v>845</v>
      </c>
      <c r="G518" s="218"/>
      <c r="H518" s="218"/>
      <c r="I518" s="218"/>
      <c r="J518" s="219" t="s">
        <v>204</v>
      </c>
      <c r="K518" s="220">
        <v>2</v>
      </c>
      <c r="L518" s="221">
        <v>0</v>
      </c>
      <c r="M518" s="222"/>
      <c r="N518" s="220">
        <f>ROUND(L518*K518,3)</f>
        <v>0</v>
      </c>
      <c r="O518" s="220"/>
      <c r="P518" s="220"/>
      <c r="Q518" s="220"/>
      <c r="R518" s="50"/>
      <c r="T518" s="223" t="s">
        <v>20</v>
      </c>
      <c r="U518" s="58" t="s">
        <v>44</v>
      </c>
      <c r="V518" s="49"/>
      <c r="W518" s="224">
        <f>V518*K518</f>
        <v>0</v>
      </c>
      <c r="X518" s="224">
        <v>0</v>
      </c>
      <c r="Y518" s="224">
        <f>X518*K518</f>
        <v>0</v>
      </c>
      <c r="Z518" s="224">
        <v>0</v>
      </c>
      <c r="AA518" s="225">
        <f>Z518*K518</f>
        <v>0</v>
      </c>
      <c r="AR518" s="24" t="s">
        <v>512</v>
      </c>
      <c r="AT518" s="24" t="s">
        <v>154</v>
      </c>
      <c r="AU518" s="24" t="s">
        <v>132</v>
      </c>
      <c r="AY518" s="24" t="s">
        <v>153</v>
      </c>
      <c r="BE518" s="139">
        <f>IF(U518="základná",N518,0)</f>
        <v>0</v>
      </c>
      <c r="BF518" s="139">
        <f>IF(U518="znížená",N518,0)</f>
        <v>0</v>
      </c>
      <c r="BG518" s="139">
        <f>IF(U518="zákl. prenesená",N518,0)</f>
        <v>0</v>
      </c>
      <c r="BH518" s="139">
        <f>IF(U518="zníž. prenesená",N518,0)</f>
        <v>0</v>
      </c>
      <c r="BI518" s="139">
        <f>IF(U518="nulová",N518,0)</f>
        <v>0</v>
      </c>
      <c r="BJ518" s="24" t="s">
        <v>132</v>
      </c>
      <c r="BK518" s="226">
        <f>ROUND(L518*K518,3)</f>
        <v>0</v>
      </c>
      <c r="BL518" s="24" t="s">
        <v>512</v>
      </c>
      <c r="BM518" s="24" t="s">
        <v>846</v>
      </c>
    </row>
    <row r="519" s="1" customFormat="1" ht="25.5" customHeight="1">
      <c r="B519" s="48"/>
      <c r="C519" s="266" t="s">
        <v>847</v>
      </c>
      <c r="D519" s="266" t="s">
        <v>240</v>
      </c>
      <c r="E519" s="267" t="s">
        <v>848</v>
      </c>
      <c r="F519" s="268" t="s">
        <v>849</v>
      </c>
      <c r="G519" s="268"/>
      <c r="H519" s="268"/>
      <c r="I519" s="268"/>
      <c r="J519" s="269" t="s">
        <v>204</v>
      </c>
      <c r="K519" s="270">
        <v>2</v>
      </c>
      <c r="L519" s="271">
        <v>0</v>
      </c>
      <c r="M519" s="272"/>
      <c r="N519" s="270">
        <f>ROUND(L519*K519,3)</f>
        <v>0</v>
      </c>
      <c r="O519" s="220"/>
      <c r="P519" s="220"/>
      <c r="Q519" s="220"/>
      <c r="R519" s="50"/>
      <c r="T519" s="223" t="s">
        <v>20</v>
      </c>
      <c r="U519" s="58" t="s">
        <v>44</v>
      </c>
      <c r="V519" s="49"/>
      <c r="W519" s="224">
        <f>V519*K519</f>
        <v>0</v>
      </c>
      <c r="X519" s="224">
        <v>0</v>
      </c>
      <c r="Y519" s="224">
        <f>X519*K519</f>
        <v>0</v>
      </c>
      <c r="Z519" s="224">
        <v>0</v>
      </c>
      <c r="AA519" s="225">
        <f>Z519*K519</f>
        <v>0</v>
      </c>
      <c r="AR519" s="24" t="s">
        <v>680</v>
      </c>
      <c r="AT519" s="24" t="s">
        <v>240</v>
      </c>
      <c r="AU519" s="24" t="s">
        <v>132</v>
      </c>
      <c r="AY519" s="24" t="s">
        <v>153</v>
      </c>
      <c r="BE519" s="139">
        <f>IF(U519="základná",N519,0)</f>
        <v>0</v>
      </c>
      <c r="BF519" s="139">
        <f>IF(U519="znížená",N519,0)</f>
        <v>0</v>
      </c>
      <c r="BG519" s="139">
        <f>IF(U519="zákl. prenesená",N519,0)</f>
        <v>0</v>
      </c>
      <c r="BH519" s="139">
        <f>IF(U519="zníž. prenesená",N519,0)</f>
        <v>0</v>
      </c>
      <c r="BI519" s="139">
        <f>IF(U519="nulová",N519,0)</f>
        <v>0</v>
      </c>
      <c r="BJ519" s="24" t="s">
        <v>132</v>
      </c>
      <c r="BK519" s="226">
        <f>ROUND(L519*K519,3)</f>
        <v>0</v>
      </c>
      <c r="BL519" s="24" t="s">
        <v>512</v>
      </c>
      <c r="BM519" s="24" t="s">
        <v>850</v>
      </c>
    </row>
    <row r="520" s="1" customFormat="1" ht="25.5" customHeight="1">
      <c r="B520" s="48"/>
      <c r="C520" s="266" t="s">
        <v>851</v>
      </c>
      <c r="D520" s="266" t="s">
        <v>240</v>
      </c>
      <c r="E520" s="267" t="s">
        <v>852</v>
      </c>
      <c r="F520" s="268" t="s">
        <v>853</v>
      </c>
      <c r="G520" s="268"/>
      <c r="H520" s="268"/>
      <c r="I520" s="268"/>
      <c r="J520" s="269" t="s">
        <v>204</v>
      </c>
      <c r="K520" s="270">
        <v>4</v>
      </c>
      <c r="L520" s="271">
        <v>0</v>
      </c>
      <c r="M520" s="272"/>
      <c r="N520" s="270">
        <f>ROUND(L520*K520,3)</f>
        <v>0</v>
      </c>
      <c r="O520" s="220"/>
      <c r="P520" s="220"/>
      <c r="Q520" s="220"/>
      <c r="R520" s="50"/>
      <c r="T520" s="223" t="s">
        <v>20</v>
      </c>
      <c r="U520" s="58" t="s">
        <v>44</v>
      </c>
      <c r="V520" s="49"/>
      <c r="W520" s="224">
        <f>V520*K520</f>
        <v>0</v>
      </c>
      <c r="X520" s="224">
        <v>0</v>
      </c>
      <c r="Y520" s="224">
        <f>X520*K520</f>
        <v>0</v>
      </c>
      <c r="Z520" s="224">
        <v>0</v>
      </c>
      <c r="AA520" s="225">
        <f>Z520*K520</f>
        <v>0</v>
      </c>
      <c r="AR520" s="24" t="s">
        <v>680</v>
      </c>
      <c r="AT520" s="24" t="s">
        <v>240</v>
      </c>
      <c r="AU520" s="24" t="s">
        <v>132</v>
      </c>
      <c r="AY520" s="24" t="s">
        <v>153</v>
      </c>
      <c r="BE520" s="139">
        <f>IF(U520="základná",N520,0)</f>
        <v>0</v>
      </c>
      <c r="BF520" s="139">
        <f>IF(U520="znížená",N520,0)</f>
        <v>0</v>
      </c>
      <c r="BG520" s="139">
        <f>IF(U520="zákl. prenesená",N520,0)</f>
        <v>0</v>
      </c>
      <c r="BH520" s="139">
        <f>IF(U520="zníž. prenesená",N520,0)</f>
        <v>0</v>
      </c>
      <c r="BI520" s="139">
        <f>IF(U520="nulová",N520,0)</f>
        <v>0</v>
      </c>
      <c r="BJ520" s="24" t="s">
        <v>132</v>
      </c>
      <c r="BK520" s="226">
        <f>ROUND(L520*K520,3)</f>
        <v>0</v>
      </c>
      <c r="BL520" s="24" t="s">
        <v>512</v>
      </c>
      <c r="BM520" s="24" t="s">
        <v>854</v>
      </c>
    </row>
    <row r="521" s="1" customFormat="1" ht="25.5" customHeight="1">
      <c r="B521" s="48"/>
      <c r="C521" s="216" t="s">
        <v>855</v>
      </c>
      <c r="D521" s="216" t="s">
        <v>154</v>
      </c>
      <c r="E521" s="217" t="s">
        <v>856</v>
      </c>
      <c r="F521" s="218" t="s">
        <v>857</v>
      </c>
      <c r="G521" s="218"/>
      <c r="H521" s="218"/>
      <c r="I521" s="218"/>
      <c r="J521" s="219" t="s">
        <v>204</v>
      </c>
      <c r="K521" s="220">
        <v>2</v>
      </c>
      <c r="L521" s="221">
        <v>0</v>
      </c>
      <c r="M521" s="222"/>
      <c r="N521" s="220">
        <f>ROUND(L521*K521,3)</f>
        <v>0</v>
      </c>
      <c r="O521" s="220"/>
      <c r="P521" s="220"/>
      <c r="Q521" s="220"/>
      <c r="R521" s="50"/>
      <c r="T521" s="223" t="s">
        <v>20</v>
      </c>
      <c r="U521" s="58" t="s">
        <v>44</v>
      </c>
      <c r="V521" s="49"/>
      <c r="W521" s="224">
        <f>V521*K521</f>
        <v>0</v>
      </c>
      <c r="X521" s="224">
        <v>0</v>
      </c>
      <c r="Y521" s="224">
        <f>X521*K521</f>
        <v>0</v>
      </c>
      <c r="Z521" s="224">
        <v>0</v>
      </c>
      <c r="AA521" s="225">
        <f>Z521*K521</f>
        <v>0</v>
      </c>
      <c r="AR521" s="24" t="s">
        <v>512</v>
      </c>
      <c r="AT521" s="24" t="s">
        <v>154</v>
      </c>
      <c r="AU521" s="24" t="s">
        <v>132</v>
      </c>
      <c r="AY521" s="24" t="s">
        <v>153</v>
      </c>
      <c r="BE521" s="139">
        <f>IF(U521="základná",N521,0)</f>
        <v>0</v>
      </c>
      <c r="BF521" s="139">
        <f>IF(U521="znížená",N521,0)</f>
        <v>0</v>
      </c>
      <c r="BG521" s="139">
        <f>IF(U521="zákl. prenesená",N521,0)</f>
        <v>0</v>
      </c>
      <c r="BH521" s="139">
        <f>IF(U521="zníž. prenesená",N521,0)</f>
        <v>0</v>
      </c>
      <c r="BI521" s="139">
        <f>IF(U521="nulová",N521,0)</f>
        <v>0</v>
      </c>
      <c r="BJ521" s="24" t="s">
        <v>132</v>
      </c>
      <c r="BK521" s="226">
        <f>ROUND(L521*K521,3)</f>
        <v>0</v>
      </c>
      <c r="BL521" s="24" t="s">
        <v>512</v>
      </c>
      <c r="BM521" s="24" t="s">
        <v>858</v>
      </c>
    </row>
    <row r="522" s="1" customFormat="1" ht="16.5" customHeight="1">
      <c r="B522" s="48"/>
      <c r="C522" s="266" t="s">
        <v>859</v>
      </c>
      <c r="D522" s="266" t="s">
        <v>240</v>
      </c>
      <c r="E522" s="267" t="s">
        <v>82</v>
      </c>
      <c r="F522" s="268" t="s">
        <v>860</v>
      </c>
      <c r="G522" s="268"/>
      <c r="H522" s="268"/>
      <c r="I522" s="268"/>
      <c r="J522" s="269" t="s">
        <v>204</v>
      </c>
      <c r="K522" s="270">
        <v>1</v>
      </c>
      <c r="L522" s="271">
        <v>0</v>
      </c>
      <c r="M522" s="272"/>
      <c r="N522" s="270">
        <f>ROUND(L522*K522,3)</f>
        <v>0</v>
      </c>
      <c r="O522" s="220"/>
      <c r="P522" s="220"/>
      <c r="Q522" s="220"/>
      <c r="R522" s="50"/>
      <c r="T522" s="223" t="s">
        <v>20</v>
      </c>
      <c r="U522" s="58" t="s">
        <v>44</v>
      </c>
      <c r="V522" s="49"/>
      <c r="W522" s="224">
        <f>V522*K522</f>
        <v>0</v>
      </c>
      <c r="X522" s="224">
        <v>0</v>
      </c>
      <c r="Y522" s="224">
        <f>X522*K522</f>
        <v>0</v>
      </c>
      <c r="Z522" s="224">
        <v>0</v>
      </c>
      <c r="AA522" s="225">
        <f>Z522*K522</f>
        <v>0</v>
      </c>
      <c r="AR522" s="24" t="s">
        <v>680</v>
      </c>
      <c r="AT522" s="24" t="s">
        <v>240</v>
      </c>
      <c r="AU522" s="24" t="s">
        <v>132</v>
      </c>
      <c r="AY522" s="24" t="s">
        <v>153</v>
      </c>
      <c r="BE522" s="139">
        <f>IF(U522="základná",N522,0)</f>
        <v>0</v>
      </c>
      <c r="BF522" s="139">
        <f>IF(U522="znížená",N522,0)</f>
        <v>0</v>
      </c>
      <c r="BG522" s="139">
        <f>IF(U522="zákl. prenesená",N522,0)</f>
        <v>0</v>
      </c>
      <c r="BH522" s="139">
        <f>IF(U522="zníž. prenesená",N522,0)</f>
        <v>0</v>
      </c>
      <c r="BI522" s="139">
        <f>IF(U522="nulová",N522,0)</f>
        <v>0</v>
      </c>
      <c r="BJ522" s="24" t="s">
        <v>132</v>
      </c>
      <c r="BK522" s="226">
        <f>ROUND(L522*K522,3)</f>
        <v>0</v>
      </c>
      <c r="BL522" s="24" t="s">
        <v>512</v>
      </c>
      <c r="BM522" s="24" t="s">
        <v>861</v>
      </c>
    </row>
    <row r="523" s="1" customFormat="1" ht="16.5" customHeight="1">
      <c r="B523" s="48"/>
      <c r="C523" s="266" t="s">
        <v>862</v>
      </c>
      <c r="D523" s="266" t="s">
        <v>240</v>
      </c>
      <c r="E523" s="267" t="s">
        <v>132</v>
      </c>
      <c r="F523" s="268" t="s">
        <v>863</v>
      </c>
      <c r="G523" s="268"/>
      <c r="H523" s="268"/>
      <c r="I523" s="268"/>
      <c r="J523" s="269" t="s">
        <v>204</v>
      </c>
      <c r="K523" s="270">
        <v>1</v>
      </c>
      <c r="L523" s="271">
        <v>0</v>
      </c>
      <c r="M523" s="272"/>
      <c r="N523" s="270">
        <f>ROUND(L523*K523,3)</f>
        <v>0</v>
      </c>
      <c r="O523" s="220"/>
      <c r="P523" s="220"/>
      <c r="Q523" s="220"/>
      <c r="R523" s="50"/>
      <c r="T523" s="223" t="s">
        <v>20</v>
      </c>
      <c r="U523" s="58" t="s">
        <v>44</v>
      </c>
      <c r="V523" s="49"/>
      <c r="W523" s="224">
        <f>V523*K523</f>
        <v>0</v>
      </c>
      <c r="X523" s="224">
        <v>0</v>
      </c>
      <c r="Y523" s="224">
        <f>X523*K523</f>
        <v>0</v>
      </c>
      <c r="Z523" s="224">
        <v>0</v>
      </c>
      <c r="AA523" s="225">
        <f>Z523*K523</f>
        <v>0</v>
      </c>
      <c r="AR523" s="24" t="s">
        <v>680</v>
      </c>
      <c r="AT523" s="24" t="s">
        <v>240</v>
      </c>
      <c r="AU523" s="24" t="s">
        <v>132</v>
      </c>
      <c r="AY523" s="24" t="s">
        <v>153</v>
      </c>
      <c r="BE523" s="139">
        <f>IF(U523="základná",N523,0)</f>
        <v>0</v>
      </c>
      <c r="BF523" s="139">
        <f>IF(U523="znížená",N523,0)</f>
        <v>0</v>
      </c>
      <c r="BG523" s="139">
        <f>IF(U523="zákl. prenesená",N523,0)</f>
        <v>0</v>
      </c>
      <c r="BH523" s="139">
        <f>IF(U523="zníž. prenesená",N523,0)</f>
        <v>0</v>
      </c>
      <c r="BI523" s="139">
        <f>IF(U523="nulová",N523,0)</f>
        <v>0</v>
      </c>
      <c r="BJ523" s="24" t="s">
        <v>132</v>
      </c>
      <c r="BK523" s="226">
        <f>ROUND(L523*K523,3)</f>
        <v>0</v>
      </c>
      <c r="BL523" s="24" t="s">
        <v>512</v>
      </c>
      <c r="BM523" s="24" t="s">
        <v>864</v>
      </c>
    </row>
    <row r="524" s="1" customFormat="1" ht="25.5" customHeight="1">
      <c r="B524" s="48"/>
      <c r="C524" s="216" t="s">
        <v>865</v>
      </c>
      <c r="D524" s="216" t="s">
        <v>154</v>
      </c>
      <c r="E524" s="217" t="s">
        <v>866</v>
      </c>
      <c r="F524" s="218" t="s">
        <v>867</v>
      </c>
      <c r="G524" s="218"/>
      <c r="H524" s="218"/>
      <c r="I524" s="218"/>
      <c r="J524" s="219" t="s">
        <v>362</v>
      </c>
      <c r="K524" s="220">
        <v>92</v>
      </c>
      <c r="L524" s="221">
        <v>0</v>
      </c>
      <c r="M524" s="222"/>
      <c r="N524" s="220">
        <f>ROUND(L524*K524,3)</f>
        <v>0</v>
      </c>
      <c r="O524" s="220"/>
      <c r="P524" s="220"/>
      <c r="Q524" s="220"/>
      <c r="R524" s="50"/>
      <c r="T524" s="223" t="s">
        <v>20</v>
      </c>
      <c r="U524" s="58" t="s">
        <v>44</v>
      </c>
      <c r="V524" s="49"/>
      <c r="W524" s="224">
        <f>V524*K524</f>
        <v>0</v>
      </c>
      <c r="X524" s="224">
        <v>0</v>
      </c>
      <c r="Y524" s="224">
        <f>X524*K524</f>
        <v>0</v>
      </c>
      <c r="Z524" s="224">
        <v>0</v>
      </c>
      <c r="AA524" s="225">
        <f>Z524*K524</f>
        <v>0</v>
      </c>
      <c r="AR524" s="24" t="s">
        <v>512</v>
      </c>
      <c r="AT524" s="24" t="s">
        <v>154</v>
      </c>
      <c r="AU524" s="24" t="s">
        <v>132</v>
      </c>
      <c r="AY524" s="24" t="s">
        <v>153</v>
      </c>
      <c r="BE524" s="139">
        <f>IF(U524="základná",N524,0)</f>
        <v>0</v>
      </c>
      <c r="BF524" s="139">
        <f>IF(U524="znížená",N524,0)</f>
        <v>0</v>
      </c>
      <c r="BG524" s="139">
        <f>IF(U524="zákl. prenesená",N524,0)</f>
        <v>0</v>
      </c>
      <c r="BH524" s="139">
        <f>IF(U524="zníž. prenesená",N524,0)</f>
        <v>0</v>
      </c>
      <c r="BI524" s="139">
        <f>IF(U524="nulová",N524,0)</f>
        <v>0</v>
      </c>
      <c r="BJ524" s="24" t="s">
        <v>132</v>
      </c>
      <c r="BK524" s="226">
        <f>ROUND(L524*K524,3)</f>
        <v>0</v>
      </c>
      <c r="BL524" s="24" t="s">
        <v>512</v>
      </c>
      <c r="BM524" s="24" t="s">
        <v>868</v>
      </c>
    </row>
    <row r="525" s="1" customFormat="1" ht="25.5" customHeight="1">
      <c r="B525" s="48"/>
      <c r="C525" s="266" t="s">
        <v>869</v>
      </c>
      <c r="D525" s="266" t="s">
        <v>240</v>
      </c>
      <c r="E525" s="267" t="s">
        <v>870</v>
      </c>
      <c r="F525" s="268" t="s">
        <v>871</v>
      </c>
      <c r="G525" s="268"/>
      <c r="H525" s="268"/>
      <c r="I525" s="268"/>
      <c r="J525" s="269" t="s">
        <v>412</v>
      </c>
      <c r="K525" s="270">
        <v>25</v>
      </c>
      <c r="L525" s="271">
        <v>0</v>
      </c>
      <c r="M525" s="272"/>
      <c r="N525" s="270">
        <f>ROUND(L525*K525,3)</f>
        <v>0</v>
      </c>
      <c r="O525" s="220"/>
      <c r="P525" s="220"/>
      <c r="Q525" s="220"/>
      <c r="R525" s="50"/>
      <c r="T525" s="223" t="s">
        <v>20</v>
      </c>
      <c r="U525" s="58" t="s">
        <v>44</v>
      </c>
      <c r="V525" s="49"/>
      <c r="W525" s="224">
        <f>V525*K525</f>
        <v>0</v>
      </c>
      <c r="X525" s="224">
        <v>0</v>
      </c>
      <c r="Y525" s="224">
        <f>X525*K525</f>
        <v>0</v>
      </c>
      <c r="Z525" s="224">
        <v>0</v>
      </c>
      <c r="AA525" s="225">
        <f>Z525*K525</f>
        <v>0</v>
      </c>
      <c r="AR525" s="24" t="s">
        <v>680</v>
      </c>
      <c r="AT525" s="24" t="s">
        <v>240</v>
      </c>
      <c r="AU525" s="24" t="s">
        <v>132</v>
      </c>
      <c r="AY525" s="24" t="s">
        <v>153</v>
      </c>
      <c r="BE525" s="139">
        <f>IF(U525="základná",N525,0)</f>
        <v>0</v>
      </c>
      <c r="BF525" s="139">
        <f>IF(U525="znížená",N525,0)</f>
        <v>0</v>
      </c>
      <c r="BG525" s="139">
        <f>IF(U525="zákl. prenesená",N525,0)</f>
        <v>0</v>
      </c>
      <c r="BH525" s="139">
        <f>IF(U525="zníž. prenesená",N525,0)</f>
        <v>0</v>
      </c>
      <c r="BI525" s="139">
        <f>IF(U525="nulová",N525,0)</f>
        <v>0</v>
      </c>
      <c r="BJ525" s="24" t="s">
        <v>132</v>
      </c>
      <c r="BK525" s="226">
        <f>ROUND(L525*K525,3)</f>
        <v>0</v>
      </c>
      <c r="BL525" s="24" t="s">
        <v>512</v>
      </c>
      <c r="BM525" s="24" t="s">
        <v>872</v>
      </c>
    </row>
    <row r="526" s="1" customFormat="1" ht="25.5" customHeight="1">
      <c r="B526" s="48"/>
      <c r="C526" s="266" t="s">
        <v>873</v>
      </c>
      <c r="D526" s="266" t="s">
        <v>240</v>
      </c>
      <c r="E526" s="267" t="s">
        <v>874</v>
      </c>
      <c r="F526" s="268" t="s">
        <v>875</v>
      </c>
      <c r="G526" s="268"/>
      <c r="H526" s="268"/>
      <c r="I526" s="268"/>
      <c r="J526" s="269" t="s">
        <v>412</v>
      </c>
      <c r="K526" s="270">
        <v>49</v>
      </c>
      <c r="L526" s="271">
        <v>0</v>
      </c>
      <c r="M526" s="272"/>
      <c r="N526" s="270">
        <f>ROUND(L526*K526,3)</f>
        <v>0</v>
      </c>
      <c r="O526" s="220"/>
      <c r="P526" s="220"/>
      <c r="Q526" s="220"/>
      <c r="R526" s="50"/>
      <c r="T526" s="223" t="s">
        <v>20</v>
      </c>
      <c r="U526" s="58" t="s">
        <v>44</v>
      </c>
      <c r="V526" s="49"/>
      <c r="W526" s="224">
        <f>V526*K526</f>
        <v>0</v>
      </c>
      <c r="X526" s="224">
        <v>0</v>
      </c>
      <c r="Y526" s="224">
        <f>X526*K526</f>
        <v>0</v>
      </c>
      <c r="Z526" s="224">
        <v>0</v>
      </c>
      <c r="AA526" s="225">
        <f>Z526*K526</f>
        <v>0</v>
      </c>
      <c r="AR526" s="24" t="s">
        <v>680</v>
      </c>
      <c r="AT526" s="24" t="s">
        <v>240</v>
      </c>
      <c r="AU526" s="24" t="s">
        <v>132</v>
      </c>
      <c r="AY526" s="24" t="s">
        <v>153</v>
      </c>
      <c r="BE526" s="139">
        <f>IF(U526="základná",N526,0)</f>
        <v>0</v>
      </c>
      <c r="BF526" s="139">
        <f>IF(U526="znížená",N526,0)</f>
        <v>0</v>
      </c>
      <c r="BG526" s="139">
        <f>IF(U526="zákl. prenesená",N526,0)</f>
        <v>0</v>
      </c>
      <c r="BH526" s="139">
        <f>IF(U526="zníž. prenesená",N526,0)</f>
        <v>0</v>
      </c>
      <c r="BI526" s="139">
        <f>IF(U526="nulová",N526,0)</f>
        <v>0</v>
      </c>
      <c r="BJ526" s="24" t="s">
        <v>132</v>
      </c>
      <c r="BK526" s="226">
        <f>ROUND(L526*K526,3)</f>
        <v>0</v>
      </c>
      <c r="BL526" s="24" t="s">
        <v>512</v>
      </c>
      <c r="BM526" s="24" t="s">
        <v>876</v>
      </c>
    </row>
    <row r="527" s="1" customFormat="1" ht="16.5" customHeight="1">
      <c r="B527" s="48"/>
      <c r="C527" s="216" t="s">
        <v>877</v>
      </c>
      <c r="D527" s="216" t="s">
        <v>154</v>
      </c>
      <c r="E527" s="217" t="s">
        <v>878</v>
      </c>
      <c r="F527" s="218" t="s">
        <v>879</v>
      </c>
      <c r="G527" s="218"/>
      <c r="H527" s="218"/>
      <c r="I527" s="218"/>
      <c r="J527" s="219" t="s">
        <v>204</v>
      </c>
      <c r="K527" s="220">
        <v>1</v>
      </c>
      <c r="L527" s="221">
        <v>0</v>
      </c>
      <c r="M527" s="222"/>
      <c r="N527" s="220">
        <f>ROUND(L527*K527,3)</f>
        <v>0</v>
      </c>
      <c r="O527" s="220"/>
      <c r="P527" s="220"/>
      <c r="Q527" s="220"/>
      <c r="R527" s="50"/>
      <c r="T527" s="223" t="s">
        <v>20</v>
      </c>
      <c r="U527" s="58" t="s">
        <v>44</v>
      </c>
      <c r="V527" s="49"/>
      <c r="W527" s="224">
        <f>V527*K527</f>
        <v>0</v>
      </c>
      <c r="X527" s="224">
        <v>0</v>
      </c>
      <c r="Y527" s="224">
        <f>X527*K527</f>
        <v>0</v>
      </c>
      <c r="Z527" s="224">
        <v>0</v>
      </c>
      <c r="AA527" s="225">
        <f>Z527*K527</f>
        <v>0</v>
      </c>
      <c r="AR527" s="24" t="s">
        <v>512</v>
      </c>
      <c r="AT527" s="24" t="s">
        <v>154</v>
      </c>
      <c r="AU527" s="24" t="s">
        <v>132</v>
      </c>
      <c r="AY527" s="24" t="s">
        <v>153</v>
      </c>
      <c r="BE527" s="139">
        <f>IF(U527="základná",N527,0)</f>
        <v>0</v>
      </c>
      <c r="BF527" s="139">
        <f>IF(U527="znížená",N527,0)</f>
        <v>0</v>
      </c>
      <c r="BG527" s="139">
        <f>IF(U527="zákl. prenesená",N527,0)</f>
        <v>0</v>
      </c>
      <c r="BH527" s="139">
        <f>IF(U527="zníž. prenesená",N527,0)</f>
        <v>0</v>
      </c>
      <c r="BI527" s="139">
        <f>IF(U527="nulová",N527,0)</f>
        <v>0</v>
      </c>
      <c r="BJ527" s="24" t="s">
        <v>132</v>
      </c>
      <c r="BK527" s="226">
        <f>ROUND(L527*K527,3)</f>
        <v>0</v>
      </c>
      <c r="BL527" s="24" t="s">
        <v>512</v>
      </c>
      <c r="BM527" s="24" t="s">
        <v>880</v>
      </c>
    </row>
    <row r="528" s="1" customFormat="1" ht="16.5" customHeight="1">
      <c r="B528" s="48"/>
      <c r="C528" s="266" t="s">
        <v>881</v>
      </c>
      <c r="D528" s="266" t="s">
        <v>240</v>
      </c>
      <c r="E528" s="267" t="s">
        <v>882</v>
      </c>
      <c r="F528" s="268" t="s">
        <v>883</v>
      </c>
      <c r="G528" s="268"/>
      <c r="H528" s="268"/>
      <c r="I528" s="268"/>
      <c r="J528" s="269" t="s">
        <v>204</v>
      </c>
      <c r="K528" s="270">
        <v>1</v>
      </c>
      <c r="L528" s="271">
        <v>0</v>
      </c>
      <c r="M528" s="272"/>
      <c r="N528" s="270">
        <f>ROUND(L528*K528,3)</f>
        <v>0</v>
      </c>
      <c r="O528" s="220"/>
      <c r="P528" s="220"/>
      <c r="Q528" s="220"/>
      <c r="R528" s="50"/>
      <c r="T528" s="223" t="s">
        <v>20</v>
      </c>
      <c r="U528" s="58" t="s">
        <v>44</v>
      </c>
      <c r="V528" s="49"/>
      <c r="W528" s="224">
        <f>V528*K528</f>
        <v>0</v>
      </c>
      <c r="X528" s="224">
        <v>0</v>
      </c>
      <c r="Y528" s="224">
        <f>X528*K528</f>
        <v>0</v>
      </c>
      <c r="Z528" s="224">
        <v>0</v>
      </c>
      <c r="AA528" s="225">
        <f>Z528*K528</f>
        <v>0</v>
      </c>
      <c r="AR528" s="24" t="s">
        <v>680</v>
      </c>
      <c r="AT528" s="24" t="s">
        <v>240</v>
      </c>
      <c r="AU528" s="24" t="s">
        <v>132</v>
      </c>
      <c r="AY528" s="24" t="s">
        <v>153</v>
      </c>
      <c r="BE528" s="139">
        <f>IF(U528="základná",N528,0)</f>
        <v>0</v>
      </c>
      <c r="BF528" s="139">
        <f>IF(U528="znížená",N528,0)</f>
        <v>0</v>
      </c>
      <c r="BG528" s="139">
        <f>IF(U528="zákl. prenesená",N528,0)</f>
        <v>0</v>
      </c>
      <c r="BH528" s="139">
        <f>IF(U528="zníž. prenesená",N528,0)</f>
        <v>0</v>
      </c>
      <c r="BI528" s="139">
        <f>IF(U528="nulová",N528,0)</f>
        <v>0</v>
      </c>
      <c r="BJ528" s="24" t="s">
        <v>132</v>
      </c>
      <c r="BK528" s="226">
        <f>ROUND(L528*K528,3)</f>
        <v>0</v>
      </c>
      <c r="BL528" s="24" t="s">
        <v>512</v>
      </c>
      <c r="BM528" s="24" t="s">
        <v>884</v>
      </c>
    </row>
    <row r="529" s="1" customFormat="1" ht="25.5" customHeight="1">
      <c r="B529" s="48"/>
      <c r="C529" s="216" t="s">
        <v>885</v>
      </c>
      <c r="D529" s="216" t="s">
        <v>154</v>
      </c>
      <c r="E529" s="217" t="s">
        <v>886</v>
      </c>
      <c r="F529" s="218" t="s">
        <v>887</v>
      </c>
      <c r="G529" s="218"/>
      <c r="H529" s="218"/>
      <c r="I529" s="218"/>
      <c r="J529" s="219" t="s">
        <v>204</v>
      </c>
      <c r="K529" s="220">
        <v>3</v>
      </c>
      <c r="L529" s="221">
        <v>0</v>
      </c>
      <c r="M529" s="222"/>
      <c r="N529" s="220">
        <f>ROUND(L529*K529,3)</f>
        <v>0</v>
      </c>
      <c r="O529" s="220"/>
      <c r="P529" s="220"/>
      <c r="Q529" s="220"/>
      <c r="R529" s="50"/>
      <c r="T529" s="223" t="s">
        <v>20</v>
      </c>
      <c r="U529" s="58" t="s">
        <v>44</v>
      </c>
      <c r="V529" s="49"/>
      <c r="W529" s="224">
        <f>V529*K529</f>
        <v>0</v>
      </c>
      <c r="X529" s="224">
        <v>0</v>
      </c>
      <c r="Y529" s="224">
        <f>X529*K529</f>
        <v>0</v>
      </c>
      <c r="Z529" s="224">
        <v>0</v>
      </c>
      <c r="AA529" s="225">
        <f>Z529*K529</f>
        <v>0</v>
      </c>
      <c r="AR529" s="24" t="s">
        <v>512</v>
      </c>
      <c r="AT529" s="24" t="s">
        <v>154</v>
      </c>
      <c r="AU529" s="24" t="s">
        <v>132</v>
      </c>
      <c r="AY529" s="24" t="s">
        <v>153</v>
      </c>
      <c r="BE529" s="139">
        <f>IF(U529="základná",N529,0)</f>
        <v>0</v>
      </c>
      <c r="BF529" s="139">
        <f>IF(U529="znížená",N529,0)</f>
        <v>0</v>
      </c>
      <c r="BG529" s="139">
        <f>IF(U529="zákl. prenesená",N529,0)</f>
        <v>0</v>
      </c>
      <c r="BH529" s="139">
        <f>IF(U529="zníž. prenesená",N529,0)</f>
        <v>0</v>
      </c>
      <c r="BI529" s="139">
        <f>IF(U529="nulová",N529,0)</f>
        <v>0</v>
      </c>
      <c r="BJ529" s="24" t="s">
        <v>132</v>
      </c>
      <c r="BK529" s="226">
        <f>ROUND(L529*K529,3)</f>
        <v>0</v>
      </c>
      <c r="BL529" s="24" t="s">
        <v>512</v>
      </c>
      <c r="BM529" s="24" t="s">
        <v>888</v>
      </c>
    </row>
    <row r="530" s="1" customFormat="1" ht="25.5" customHeight="1">
      <c r="B530" s="48"/>
      <c r="C530" s="266" t="s">
        <v>889</v>
      </c>
      <c r="D530" s="266" t="s">
        <v>240</v>
      </c>
      <c r="E530" s="267" t="s">
        <v>890</v>
      </c>
      <c r="F530" s="268" t="s">
        <v>891</v>
      </c>
      <c r="G530" s="268"/>
      <c r="H530" s="268"/>
      <c r="I530" s="268"/>
      <c r="J530" s="269" t="s">
        <v>204</v>
      </c>
      <c r="K530" s="270">
        <v>3</v>
      </c>
      <c r="L530" s="271">
        <v>0</v>
      </c>
      <c r="M530" s="272"/>
      <c r="N530" s="270">
        <f>ROUND(L530*K530,3)</f>
        <v>0</v>
      </c>
      <c r="O530" s="220"/>
      <c r="P530" s="220"/>
      <c r="Q530" s="220"/>
      <c r="R530" s="50"/>
      <c r="T530" s="223" t="s">
        <v>20</v>
      </c>
      <c r="U530" s="58" t="s">
        <v>44</v>
      </c>
      <c r="V530" s="49"/>
      <c r="W530" s="224">
        <f>V530*K530</f>
        <v>0</v>
      </c>
      <c r="X530" s="224">
        <v>0</v>
      </c>
      <c r="Y530" s="224">
        <f>X530*K530</f>
        <v>0</v>
      </c>
      <c r="Z530" s="224">
        <v>0</v>
      </c>
      <c r="AA530" s="225">
        <f>Z530*K530</f>
        <v>0</v>
      </c>
      <c r="AR530" s="24" t="s">
        <v>680</v>
      </c>
      <c r="AT530" s="24" t="s">
        <v>240</v>
      </c>
      <c r="AU530" s="24" t="s">
        <v>132</v>
      </c>
      <c r="AY530" s="24" t="s">
        <v>153</v>
      </c>
      <c r="BE530" s="139">
        <f>IF(U530="základná",N530,0)</f>
        <v>0</v>
      </c>
      <c r="BF530" s="139">
        <f>IF(U530="znížená",N530,0)</f>
        <v>0</v>
      </c>
      <c r="BG530" s="139">
        <f>IF(U530="zákl. prenesená",N530,0)</f>
        <v>0</v>
      </c>
      <c r="BH530" s="139">
        <f>IF(U530="zníž. prenesená",N530,0)</f>
        <v>0</v>
      </c>
      <c r="BI530" s="139">
        <f>IF(U530="nulová",N530,0)</f>
        <v>0</v>
      </c>
      <c r="BJ530" s="24" t="s">
        <v>132</v>
      </c>
      <c r="BK530" s="226">
        <f>ROUND(L530*K530,3)</f>
        <v>0</v>
      </c>
      <c r="BL530" s="24" t="s">
        <v>512</v>
      </c>
      <c r="BM530" s="24" t="s">
        <v>892</v>
      </c>
    </row>
    <row r="531" s="1" customFormat="1" ht="38.25" customHeight="1">
      <c r="B531" s="48"/>
      <c r="C531" s="266" t="s">
        <v>893</v>
      </c>
      <c r="D531" s="266" t="s">
        <v>240</v>
      </c>
      <c r="E531" s="267" t="s">
        <v>894</v>
      </c>
      <c r="F531" s="268" t="s">
        <v>895</v>
      </c>
      <c r="G531" s="268"/>
      <c r="H531" s="268"/>
      <c r="I531" s="268"/>
      <c r="J531" s="269" t="s">
        <v>204</v>
      </c>
      <c r="K531" s="270">
        <v>3</v>
      </c>
      <c r="L531" s="271">
        <v>0</v>
      </c>
      <c r="M531" s="272"/>
      <c r="N531" s="270">
        <f>ROUND(L531*K531,3)</f>
        <v>0</v>
      </c>
      <c r="O531" s="220"/>
      <c r="P531" s="220"/>
      <c r="Q531" s="220"/>
      <c r="R531" s="50"/>
      <c r="T531" s="223" t="s">
        <v>20</v>
      </c>
      <c r="U531" s="58" t="s">
        <v>44</v>
      </c>
      <c r="V531" s="49"/>
      <c r="W531" s="224">
        <f>V531*K531</f>
        <v>0</v>
      </c>
      <c r="X531" s="224">
        <v>0</v>
      </c>
      <c r="Y531" s="224">
        <f>X531*K531</f>
        <v>0</v>
      </c>
      <c r="Z531" s="224">
        <v>0</v>
      </c>
      <c r="AA531" s="225">
        <f>Z531*K531</f>
        <v>0</v>
      </c>
      <c r="AR531" s="24" t="s">
        <v>680</v>
      </c>
      <c r="AT531" s="24" t="s">
        <v>240</v>
      </c>
      <c r="AU531" s="24" t="s">
        <v>132</v>
      </c>
      <c r="AY531" s="24" t="s">
        <v>153</v>
      </c>
      <c r="BE531" s="139">
        <f>IF(U531="základná",N531,0)</f>
        <v>0</v>
      </c>
      <c r="BF531" s="139">
        <f>IF(U531="znížená",N531,0)</f>
        <v>0</v>
      </c>
      <c r="BG531" s="139">
        <f>IF(U531="zákl. prenesená",N531,0)</f>
        <v>0</v>
      </c>
      <c r="BH531" s="139">
        <f>IF(U531="zníž. prenesená",N531,0)</f>
        <v>0</v>
      </c>
      <c r="BI531" s="139">
        <f>IF(U531="nulová",N531,0)</f>
        <v>0</v>
      </c>
      <c r="BJ531" s="24" t="s">
        <v>132</v>
      </c>
      <c r="BK531" s="226">
        <f>ROUND(L531*K531,3)</f>
        <v>0</v>
      </c>
      <c r="BL531" s="24" t="s">
        <v>512</v>
      </c>
      <c r="BM531" s="24" t="s">
        <v>896</v>
      </c>
    </row>
    <row r="532" s="1" customFormat="1" ht="25.5" customHeight="1">
      <c r="B532" s="48"/>
      <c r="C532" s="216" t="s">
        <v>897</v>
      </c>
      <c r="D532" s="216" t="s">
        <v>154</v>
      </c>
      <c r="E532" s="217" t="s">
        <v>898</v>
      </c>
      <c r="F532" s="218" t="s">
        <v>899</v>
      </c>
      <c r="G532" s="218"/>
      <c r="H532" s="218"/>
      <c r="I532" s="218"/>
      <c r="J532" s="219" t="s">
        <v>204</v>
      </c>
      <c r="K532" s="220">
        <v>24</v>
      </c>
      <c r="L532" s="221">
        <v>0</v>
      </c>
      <c r="M532" s="222"/>
      <c r="N532" s="220">
        <f>ROUND(L532*K532,3)</f>
        <v>0</v>
      </c>
      <c r="O532" s="220"/>
      <c r="P532" s="220"/>
      <c r="Q532" s="220"/>
      <c r="R532" s="50"/>
      <c r="T532" s="223" t="s">
        <v>20</v>
      </c>
      <c r="U532" s="58" t="s">
        <v>44</v>
      </c>
      <c r="V532" s="49"/>
      <c r="W532" s="224">
        <f>V532*K532</f>
        <v>0</v>
      </c>
      <c r="X532" s="224">
        <v>0</v>
      </c>
      <c r="Y532" s="224">
        <f>X532*K532</f>
        <v>0</v>
      </c>
      <c r="Z532" s="224">
        <v>0</v>
      </c>
      <c r="AA532" s="225">
        <f>Z532*K532</f>
        <v>0</v>
      </c>
      <c r="AR532" s="24" t="s">
        <v>512</v>
      </c>
      <c r="AT532" s="24" t="s">
        <v>154</v>
      </c>
      <c r="AU532" s="24" t="s">
        <v>132</v>
      </c>
      <c r="AY532" s="24" t="s">
        <v>153</v>
      </c>
      <c r="BE532" s="139">
        <f>IF(U532="základná",N532,0)</f>
        <v>0</v>
      </c>
      <c r="BF532" s="139">
        <f>IF(U532="znížená",N532,0)</f>
        <v>0</v>
      </c>
      <c r="BG532" s="139">
        <f>IF(U532="zákl. prenesená",N532,0)</f>
        <v>0</v>
      </c>
      <c r="BH532" s="139">
        <f>IF(U532="zníž. prenesená",N532,0)</f>
        <v>0</v>
      </c>
      <c r="BI532" s="139">
        <f>IF(U532="nulová",N532,0)</f>
        <v>0</v>
      </c>
      <c r="BJ532" s="24" t="s">
        <v>132</v>
      </c>
      <c r="BK532" s="226">
        <f>ROUND(L532*K532,3)</f>
        <v>0</v>
      </c>
      <c r="BL532" s="24" t="s">
        <v>512</v>
      </c>
      <c r="BM532" s="24" t="s">
        <v>900</v>
      </c>
    </row>
    <row r="533" s="1" customFormat="1" ht="38.25" customHeight="1">
      <c r="B533" s="48"/>
      <c r="C533" s="266" t="s">
        <v>901</v>
      </c>
      <c r="D533" s="266" t="s">
        <v>240</v>
      </c>
      <c r="E533" s="267" t="s">
        <v>902</v>
      </c>
      <c r="F533" s="268" t="s">
        <v>903</v>
      </c>
      <c r="G533" s="268"/>
      <c r="H533" s="268"/>
      <c r="I533" s="268"/>
      <c r="J533" s="269" t="s">
        <v>204</v>
      </c>
      <c r="K533" s="270">
        <v>24</v>
      </c>
      <c r="L533" s="271">
        <v>0</v>
      </c>
      <c r="M533" s="272"/>
      <c r="N533" s="270">
        <f>ROUND(L533*K533,3)</f>
        <v>0</v>
      </c>
      <c r="O533" s="220"/>
      <c r="P533" s="220"/>
      <c r="Q533" s="220"/>
      <c r="R533" s="50"/>
      <c r="T533" s="223" t="s">
        <v>20</v>
      </c>
      <c r="U533" s="58" t="s">
        <v>44</v>
      </c>
      <c r="V533" s="49"/>
      <c r="W533" s="224">
        <f>V533*K533</f>
        <v>0</v>
      </c>
      <c r="X533" s="224">
        <v>0</v>
      </c>
      <c r="Y533" s="224">
        <f>X533*K533</f>
        <v>0</v>
      </c>
      <c r="Z533" s="224">
        <v>0</v>
      </c>
      <c r="AA533" s="225">
        <f>Z533*K533</f>
        <v>0</v>
      </c>
      <c r="AR533" s="24" t="s">
        <v>680</v>
      </c>
      <c r="AT533" s="24" t="s">
        <v>240</v>
      </c>
      <c r="AU533" s="24" t="s">
        <v>132</v>
      </c>
      <c r="AY533" s="24" t="s">
        <v>153</v>
      </c>
      <c r="BE533" s="139">
        <f>IF(U533="základná",N533,0)</f>
        <v>0</v>
      </c>
      <c r="BF533" s="139">
        <f>IF(U533="znížená",N533,0)</f>
        <v>0</v>
      </c>
      <c r="BG533" s="139">
        <f>IF(U533="zákl. prenesená",N533,0)</f>
        <v>0</v>
      </c>
      <c r="BH533" s="139">
        <f>IF(U533="zníž. prenesená",N533,0)</f>
        <v>0</v>
      </c>
      <c r="BI533" s="139">
        <f>IF(U533="nulová",N533,0)</f>
        <v>0</v>
      </c>
      <c r="BJ533" s="24" t="s">
        <v>132</v>
      </c>
      <c r="BK533" s="226">
        <f>ROUND(L533*K533,3)</f>
        <v>0</v>
      </c>
      <c r="BL533" s="24" t="s">
        <v>512</v>
      </c>
      <c r="BM533" s="24" t="s">
        <v>904</v>
      </c>
    </row>
    <row r="534" s="1" customFormat="1" ht="25.5" customHeight="1">
      <c r="B534" s="48"/>
      <c r="C534" s="216" t="s">
        <v>905</v>
      </c>
      <c r="D534" s="216" t="s">
        <v>154</v>
      </c>
      <c r="E534" s="217" t="s">
        <v>906</v>
      </c>
      <c r="F534" s="218" t="s">
        <v>907</v>
      </c>
      <c r="G534" s="218"/>
      <c r="H534" s="218"/>
      <c r="I534" s="218"/>
      <c r="J534" s="219" t="s">
        <v>204</v>
      </c>
      <c r="K534" s="220">
        <v>1</v>
      </c>
      <c r="L534" s="221">
        <v>0</v>
      </c>
      <c r="M534" s="222"/>
      <c r="N534" s="220">
        <f>ROUND(L534*K534,3)</f>
        <v>0</v>
      </c>
      <c r="O534" s="220"/>
      <c r="P534" s="220"/>
      <c r="Q534" s="220"/>
      <c r="R534" s="50"/>
      <c r="T534" s="223" t="s">
        <v>20</v>
      </c>
      <c r="U534" s="58" t="s">
        <v>44</v>
      </c>
      <c r="V534" s="49"/>
      <c r="W534" s="224">
        <f>V534*K534</f>
        <v>0</v>
      </c>
      <c r="X534" s="224">
        <v>0</v>
      </c>
      <c r="Y534" s="224">
        <f>X534*K534</f>
        <v>0</v>
      </c>
      <c r="Z534" s="224">
        <v>0</v>
      </c>
      <c r="AA534" s="225">
        <f>Z534*K534</f>
        <v>0</v>
      </c>
      <c r="AR534" s="24" t="s">
        <v>512</v>
      </c>
      <c r="AT534" s="24" t="s">
        <v>154</v>
      </c>
      <c r="AU534" s="24" t="s">
        <v>132</v>
      </c>
      <c r="AY534" s="24" t="s">
        <v>153</v>
      </c>
      <c r="BE534" s="139">
        <f>IF(U534="základná",N534,0)</f>
        <v>0</v>
      </c>
      <c r="BF534" s="139">
        <f>IF(U534="znížená",N534,0)</f>
        <v>0</v>
      </c>
      <c r="BG534" s="139">
        <f>IF(U534="zákl. prenesená",N534,0)</f>
        <v>0</v>
      </c>
      <c r="BH534" s="139">
        <f>IF(U534="zníž. prenesená",N534,0)</f>
        <v>0</v>
      </c>
      <c r="BI534" s="139">
        <f>IF(U534="nulová",N534,0)</f>
        <v>0</v>
      </c>
      <c r="BJ534" s="24" t="s">
        <v>132</v>
      </c>
      <c r="BK534" s="226">
        <f>ROUND(L534*K534,3)</f>
        <v>0</v>
      </c>
      <c r="BL534" s="24" t="s">
        <v>512</v>
      </c>
      <c r="BM534" s="24" t="s">
        <v>908</v>
      </c>
    </row>
    <row r="535" s="1" customFormat="1" ht="25.5" customHeight="1">
      <c r="B535" s="48"/>
      <c r="C535" s="266" t="s">
        <v>909</v>
      </c>
      <c r="D535" s="266" t="s">
        <v>240</v>
      </c>
      <c r="E535" s="267" t="s">
        <v>910</v>
      </c>
      <c r="F535" s="268" t="s">
        <v>911</v>
      </c>
      <c r="G535" s="268"/>
      <c r="H535" s="268"/>
      <c r="I535" s="268"/>
      <c r="J535" s="269" t="s">
        <v>204</v>
      </c>
      <c r="K535" s="270">
        <v>1</v>
      </c>
      <c r="L535" s="271">
        <v>0</v>
      </c>
      <c r="M535" s="272"/>
      <c r="N535" s="270">
        <f>ROUND(L535*K535,3)</f>
        <v>0</v>
      </c>
      <c r="O535" s="220"/>
      <c r="P535" s="220"/>
      <c r="Q535" s="220"/>
      <c r="R535" s="50"/>
      <c r="T535" s="223" t="s">
        <v>20</v>
      </c>
      <c r="U535" s="58" t="s">
        <v>44</v>
      </c>
      <c r="V535" s="49"/>
      <c r="W535" s="224">
        <f>V535*K535</f>
        <v>0</v>
      </c>
      <c r="X535" s="224">
        <v>0</v>
      </c>
      <c r="Y535" s="224">
        <f>X535*K535</f>
        <v>0</v>
      </c>
      <c r="Z535" s="224">
        <v>0</v>
      </c>
      <c r="AA535" s="225">
        <f>Z535*K535</f>
        <v>0</v>
      </c>
      <c r="AR535" s="24" t="s">
        <v>680</v>
      </c>
      <c r="AT535" s="24" t="s">
        <v>240</v>
      </c>
      <c r="AU535" s="24" t="s">
        <v>132</v>
      </c>
      <c r="AY535" s="24" t="s">
        <v>153</v>
      </c>
      <c r="BE535" s="139">
        <f>IF(U535="základná",N535,0)</f>
        <v>0</v>
      </c>
      <c r="BF535" s="139">
        <f>IF(U535="znížená",N535,0)</f>
        <v>0</v>
      </c>
      <c r="BG535" s="139">
        <f>IF(U535="zákl. prenesená",N535,0)</f>
        <v>0</v>
      </c>
      <c r="BH535" s="139">
        <f>IF(U535="zníž. prenesená",N535,0)</f>
        <v>0</v>
      </c>
      <c r="BI535" s="139">
        <f>IF(U535="nulová",N535,0)</f>
        <v>0</v>
      </c>
      <c r="BJ535" s="24" t="s">
        <v>132</v>
      </c>
      <c r="BK535" s="226">
        <f>ROUND(L535*K535,3)</f>
        <v>0</v>
      </c>
      <c r="BL535" s="24" t="s">
        <v>512</v>
      </c>
      <c r="BM535" s="24" t="s">
        <v>912</v>
      </c>
    </row>
    <row r="536" s="1" customFormat="1" ht="16.5" customHeight="1">
      <c r="B536" s="48"/>
      <c r="C536" s="216" t="s">
        <v>913</v>
      </c>
      <c r="D536" s="216" t="s">
        <v>154</v>
      </c>
      <c r="E536" s="217" t="s">
        <v>914</v>
      </c>
      <c r="F536" s="218" t="s">
        <v>915</v>
      </c>
      <c r="G536" s="218"/>
      <c r="H536" s="218"/>
      <c r="I536" s="218"/>
      <c r="J536" s="219" t="s">
        <v>204</v>
      </c>
      <c r="K536" s="220">
        <v>2</v>
      </c>
      <c r="L536" s="221">
        <v>0</v>
      </c>
      <c r="M536" s="222"/>
      <c r="N536" s="220">
        <f>ROUND(L536*K536,3)</f>
        <v>0</v>
      </c>
      <c r="O536" s="220"/>
      <c r="P536" s="220"/>
      <c r="Q536" s="220"/>
      <c r="R536" s="50"/>
      <c r="T536" s="223" t="s">
        <v>20</v>
      </c>
      <c r="U536" s="58" t="s">
        <v>44</v>
      </c>
      <c r="V536" s="49"/>
      <c r="W536" s="224">
        <f>V536*K536</f>
        <v>0</v>
      </c>
      <c r="X536" s="224">
        <v>0</v>
      </c>
      <c r="Y536" s="224">
        <f>X536*K536</f>
        <v>0</v>
      </c>
      <c r="Z536" s="224">
        <v>0</v>
      </c>
      <c r="AA536" s="225">
        <f>Z536*K536</f>
        <v>0</v>
      </c>
      <c r="AR536" s="24" t="s">
        <v>512</v>
      </c>
      <c r="AT536" s="24" t="s">
        <v>154</v>
      </c>
      <c r="AU536" s="24" t="s">
        <v>132</v>
      </c>
      <c r="AY536" s="24" t="s">
        <v>153</v>
      </c>
      <c r="BE536" s="139">
        <f>IF(U536="základná",N536,0)</f>
        <v>0</v>
      </c>
      <c r="BF536" s="139">
        <f>IF(U536="znížená",N536,0)</f>
        <v>0</v>
      </c>
      <c r="BG536" s="139">
        <f>IF(U536="zákl. prenesená",N536,0)</f>
        <v>0</v>
      </c>
      <c r="BH536" s="139">
        <f>IF(U536="zníž. prenesená",N536,0)</f>
        <v>0</v>
      </c>
      <c r="BI536" s="139">
        <f>IF(U536="nulová",N536,0)</f>
        <v>0</v>
      </c>
      <c r="BJ536" s="24" t="s">
        <v>132</v>
      </c>
      <c r="BK536" s="226">
        <f>ROUND(L536*K536,3)</f>
        <v>0</v>
      </c>
      <c r="BL536" s="24" t="s">
        <v>512</v>
      </c>
      <c r="BM536" s="24" t="s">
        <v>916</v>
      </c>
    </row>
    <row r="537" s="1" customFormat="1" ht="38.25" customHeight="1">
      <c r="B537" s="48"/>
      <c r="C537" s="266" t="s">
        <v>917</v>
      </c>
      <c r="D537" s="266" t="s">
        <v>240</v>
      </c>
      <c r="E537" s="267" t="s">
        <v>918</v>
      </c>
      <c r="F537" s="268" t="s">
        <v>919</v>
      </c>
      <c r="G537" s="268"/>
      <c r="H537" s="268"/>
      <c r="I537" s="268"/>
      <c r="J537" s="269" t="s">
        <v>204</v>
      </c>
      <c r="K537" s="270">
        <v>2</v>
      </c>
      <c r="L537" s="271">
        <v>0</v>
      </c>
      <c r="M537" s="272"/>
      <c r="N537" s="270">
        <f>ROUND(L537*K537,3)</f>
        <v>0</v>
      </c>
      <c r="O537" s="220"/>
      <c r="P537" s="220"/>
      <c r="Q537" s="220"/>
      <c r="R537" s="50"/>
      <c r="T537" s="223" t="s">
        <v>20</v>
      </c>
      <c r="U537" s="58" t="s">
        <v>44</v>
      </c>
      <c r="V537" s="49"/>
      <c r="W537" s="224">
        <f>V537*K537</f>
        <v>0</v>
      </c>
      <c r="X537" s="224">
        <v>0</v>
      </c>
      <c r="Y537" s="224">
        <f>X537*K537</f>
        <v>0</v>
      </c>
      <c r="Z537" s="224">
        <v>0</v>
      </c>
      <c r="AA537" s="225">
        <f>Z537*K537</f>
        <v>0</v>
      </c>
      <c r="AR537" s="24" t="s">
        <v>680</v>
      </c>
      <c r="AT537" s="24" t="s">
        <v>240</v>
      </c>
      <c r="AU537" s="24" t="s">
        <v>132</v>
      </c>
      <c r="AY537" s="24" t="s">
        <v>153</v>
      </c>
      <c r="BE537" s="139">
        <f>IF(U537="základná",N537,0)</f>
        <v>0</v>
      </c>
      <c r="BF537" s="139">
        <f>IF(U537="znížená",N537,0)</f>
        <v>0</v>
      </c>
      <c r="BG537" s="139">
        <f>IF(U537="zákl. prenesená",N537,0)</f>
        <v>0</v>
      </c>
      <c r="BH537" s="139">
        <f>IF(U537="zníž. prenesená",N537,0)</f>
        <v>0</v>
      </c>
      <c r="BI537" s="139">
        <f>IF(U537="nulová",N537,0)</f>
        <v>0</v>
      </c>
      <c r="BJ537" s="24" t="s">
        <v>132</v>
      </c>
      <c r="BK537" s="226">
        <f>ROUND(L537*K537,3)</f>
        <v>0</v>
      </c>
      <c r="BL537" s="24" t="s">
        <v>512</v>
      </c>
      <c r="BM537" s="24" t="s">
        <v>920</v>
      </c>
    </row>
    <row r="538" s="1" customFormat="1" ht="16.5" customHeight="1">
      <c r="B538" s="48"/>
      <c r="C538" s="216" t="s">
        <v>921</v>
      </c>
      <c r="D538" s="216" t="s">
        <v>154</v>
      </c>
      <c r="E538" s="217" t="s">
        <v>922</v>
      </c>
      <c r="F538" s="218" t="s">
        <v>923</v>
      </c>
      <c r="G538" s="218"/>
      <c r="H538" s="218"/>
      <c r="I538" s="218"/>
      <c r="J538" s="219" t="s">
        <v>204</v>
      </c>
      <c r="K538" s="220">
        <v>1</v>
      </c>
      <c r="L538" s="221">
        <v>0</v>
      </c>
      <c r="M538" s="222"/>
      <c r="N538" s="220">
        <f>ROUND(L538*K538,3)</f>
        <v>0</v>
      </c>
      <c r="O538" s="220"/>
      <c r="P538" s="220"/>
      <c r="Q538" s="220"/>
      <c r="R538" s="50"/>
      <c r="T538" s="223" t="s">
        <v>20</v>
      </c>
      <c r="U538" s="58" t="s">
        <v>44</v>
      </c>
      <c r="V538" s="49"/>
      <c r="W538" s="224">
        <f>V538*K538</f>
        <v>0</v>
      </c>
      <c r="X538" s="224">
        <v>0</v>
      </c>
      <c r="Y538" s="224">
        <f>X538*K538</f>
        <v>0</v>
      </c>
      <c r="Z538" s="224">
        <v>0</v>
      </c>
      <c r="AA538" s="225">
        <f>Z538*K538</f>
        <v>0</v>
      </c>
      <c r="AR538" s="24" t="s">
        <v>512</v>
      </c>
      <c r="AT538" s="24" t="s">
        <v>154</v>
      </c>
      <c r="AU538" s="24" t="s">
        <v>132</v>
      </c>
      <c r="AY538" s="24" t="s">
        <v>153</v>
      </c>
      <c r="BE538" s="139">
        <f>IF(U538="základná",N538,0)</f>
        <v>0</v>
      </c>
      <c r="BF538" s="139">
        <f>IF(U538="znížená",N538,0)</f>
        <v>0</v>
      </c>
      <c r="BG538" s="139">
        <f>IF(U538="zákl. prenesená",N538,0)</f>
        <v>0</v>
      </c>
      <c r="BH538" s="139">
        <f>IF(U538="zníž. prenesená",N538,0)</f>
        <v>0</v>
      </c>
      <c r="BI538" s="139">
        <f>IF(U538="nulová",N538,0)</f>
        <v>0</v>
      </c>
      <c r="BJ538" s="24" t="s">
        <v>132</v>
      </c>
      <c r="BK538" s="226">
        <f>ROUND(L538*K538,3)</f>
        <v>0</v>
      </c>
      <c r="BL538" s="24" t="s">
        <v>512</v>
      </c>
      <c r="BM538" s="24" t="s">
        <v>924</v>
      </c>
    </row>
    <row r="539" s="1" customFormat="1" ht="25.5" customHeight="1">
      <c r="B539" s="48"/>
      <c r="C539" s="266" t="s">
        <v>925</v>
      </c>
      <c r="D539" s="266" t="s">
        <v>240</v>
      </c>
      <c r="E539" s="267" t="s">
        <v>926</v>
      </c>
      <c r="F539" s="268" t="s">
        <v>927</v>
      </c>
      <c r="G539" s="268"/>
      <c r="H539" s="268"/>
      <c r="I539" s="268"/>
      <c r="J539" s="269" t="s">
        <v>204</v>
      </c>
      <c r="K539" s="270">
        <v>1</v>
      </c>
      <c r="L539" s="271">
        <v>0</v>
      </c>
      <c r="M539" s="272"/>
      <c r="N539" s="270">
        <f>ROUND(L539*K539,3)</f>
        <v>0</v>
      </c>
      <c r="O539" s="220"/>
      <c r="P539" s="220"/>
      <c r="Q539" s="220"/>
      <c r="R539" s="50"/>
      <c r="T539" s="223" t="s">
        <v>20</v>
      </c>
      <c r="U539" s="58" t="s">
        <v>44</v>
      </c>
      <c r="V539" s="49"/>
      <c r="W539" s="224">
        <f>V539*K539</f>
        <v>0</v>
      </c>
      <c r="X539" s="224">
        <v>0</v>
      </c>
      <c r="Y539" s="224">
        <f>X539*K539</f>
        <v>0</v>
      </c>
      <c r="Z539" s="224">
        <v>0</v>
      </c>
      <c r="AA539" s="225">
        <f>Z539*K539</f>
        <v>0</v>
      </c>
      <c r="AR539" s="24" t="s">
        <v>680</v>
      </c>
      <c r="AT539" s="24" t="s">
        <v>240</v>
      </c>
      <c r="AU539" s="24" t="s">
        <v>132</v>
      </c>
      <c r="AY539" s="24" t="s">
        <v>153</v>
      </c>
      <c r="BE539" s="139">
        <f>IF(U539="základná",N539,0)</f>
        <v>0</v>
      </c>
      <c r="BF539" s="139">
        <f>IF(U539="znížená",N539,0)</f>
        <v>0</v>
      </c>
      <c r="BG539" s="139">
        <f>IF(U539="zákl. prenesená",N539,0)</f>
        <v>0</v>
      </c>
      <c r="BH539" s="139">
        <f>IF(U539="zníž. prenesená",N539,0)</f>
        <v>0</v>
      </c>
      <c r="BI539" s="139">
        <f>IF(U539="nulová",N539,0)</f>
        <v>0</v>
      </c>
      <c r="BJ539" s="24" t="s">
        <v>132</v>
      </c>
      <c r="BK539" s="226">
        <f>ROUND(L539*K539,3)</f>
        <v>0</v>
      </c>
      <c r="BL539" s="24" t="s">
        <v>512</v>
      </c>
      <c r="BM539" s="24" t="s">
        <v>928</v>
      </c>
    </row>
    <row r="540" s="1" customFormat="1" ht="16.5" customHeight="1">
      <c r="B540" s="48"/>
      <c r="C540" s="216" t="s">
        <v>929</v>
      </c>
      <c r="D540" s="216" t="s">
        <v>154</v>
      </c>
      <c r="E540" s="217" t="s">
        <v>930</v>
      </c>
      <c r="F540" s="218" t="s">
        <v>931</v>
      </c>
      <c r="G540" s="218"/>
      <c r="H540" s="218"/>
      <c r="I540" s="218"/>
      <c r="J540" s="219" t="s">
        <v>204</v>
      </c>
      <c r="K540" s="220">
        <v>3</v>
      </c>
      <c r="L540" s="221">
        <v>0</v>
      </c>
      <c r="M540" s="222"/>
      <c r="N540" s="220">
        <f>ROUND(L540*K540,3)</f>
        <v>0</v>
      </c>
      <c r="O540" s="220"/>
      <c r="P540" s="220"/>
      <c r="Q540" s="220"/>
      <c r="R540" s="50"/>
      <c r="T540" s="223" t="s">
        <v>20</v>
      </c>
      <c r="U540" s="58" t="s">
        <v>44</v>
      </c>
      <c r="V540" s="49"/>
      <c r="W540" s="224">
        <f>V540*K540</f>
        <v>0</v>
      </c>
      <c r="X540" s="224">
        <v>0</v>
      </c>
      <c r="Y540" s="224">
        <f>X540*K540</f>
        <v>0</v>
      </c>
      <c r="Z540" s="224">
        <v>0</v>
      </c>
      <c r="AA540" s="225">
        <f>Z540*K540</f>
        <v>0</v>
      </c>
      <c r="AR540" s="24" t="s">
        <v>512</v>
      </c>
      <c r="AT540" s="24" t="s">
        <v>154</v>
      </c>
      <c r="AU540" s="24" t="s">
        <v>132</v>
      </c>
      <c r="AY540" s="24" t="s">
        <v>153</v>
      </c>
      <c r="BE540" s="139">
        <f>IF(U540="základná",N540,0)</f>
        <v>0</v>
      </c>
      <c r="BF540" s="139">
        <f>IF(U540="znížená",N540,0)</f>
        <v>0</v>
      </c>
      <c r="BG540" s="139">
        <f>IF(U540="zákl. prenesená",N540,0)</f>
        <v>0</v>
      </c>
      <c r="BH540" s="139">
        <f>IF(U540="zníž. prenesená",N540,0)</f>
        <v>0</v>
      </c>
      <c r="BI540" s="139">
        <f>IF(U540="nulová",N540,0)</f>
        <v>0</v>
      </c>
      <c r="BJ540" s="24" t="s">
        <v>132</v>
      </c>
      <c r="BK540" s="226">
        <f>ROUND(L540*K540,3)</f>
        <v>0</v>
      </c>
      <c r="BL540" s="24" t="s">
        <v>512</v>
      </c>
      <c r="BM540" s="24" t="s">
        <v>932</v>
      </c>
    </row>
    <row r="541" s="1" customFormat="1" ht="25.5" customHeight="1">
      <c r="B541" s="48"/>
      <c r="C541" s="266" t="s">
        <v>933</v>
      </c>
      <c r="D541" s="266" t="s">
        <v>240</v>
      </c>
      <c r="E541" s="267" t="s">
        <v>934</v>
      </c>
      <c r="F541" s="268" t="s">
        <v>935</v>
      </c>
      <c r="G541" s="268"/>
      <c r="H541" s="268"/>
      <c r="I541" s="268"/>
      <c r="J541" s="269" t="s">
        <v>204</v>
      </c>
      <c r="K541" s="270">
        <v>1</v>
      </c>
      <c r="L541" s="271">
        <v>0</v>
      </c>
      <c r="M541" s="272"/>
      <c r="N541" s="270">
        <f>ROUND(L541*K541,3)</f>
        <v>0</v>
      </c>
      <c r="O541" s="220"/>
      <c r="P541" s="220"/>
      <c r="Q541" s="220"/>
      <c r="R541" s="50"/>
      <c r="T541" s="223" t="s">
        <v>20</v>
      </c>
      <c r="U541" s="58" t="s">
        <v>44</v>
      </c>
      <c r="V541" s="49"/>
      <c r="W541" s="224">
        <f>V541*K541</f>
        <v>0</v>
      </c>
      <c r="X541" s="224">
        <v>0</v>
      </c>
      <c r="Y541" s="224">
        <f>X541*K541</f>
        <v>0</v>
      </c>
      <c r="Z541" s="224">
        <v>0</v>
      </c>
      <c r="AA541" s="225">
        <f>Z541*K541</f>
        <v>0</v>
      </c>
      <c r="AR541" s="24" t="s">
        <v>680</v>
      </c>
      <c r="AT541" s="24" t="s">
        <v>240</v>
      </c>
      <c r="AU541" s="24" t="s">
        <v>132</v>
      </c>
      <c r="AY541" s="24" t="s">
        <v>153</v>
      </c>
      <c r="BE541" s="139">
        <f>IF(U541="základná",N541,0)</f>
        <v>0</v>
      </c>
      <c r="BF541" s="139">
        <f>IF(U541="znížená",N541,0)</f>
        <v>0</v>
      </c>
      <c r="BG541" s="139">
        <f>IF(U541="zákl. prenesená",N541,0)</f>
        <v>0</v>
      </c>
      <c r="BH541" s="139">
        <f>IF(U541="zníž. prenesená",N541,0)</f>
        <v>0</v>
      </c>
      <c r="BI541" s="139">
        <f>IF(U541="nulová",N541,0)</f>
        <v>0</v>
      </c>
      <c r="BJ541" s="24" t="s">
        <v>132</v>
      </c>
      <c r="BK541" s="226">
        <f>ROUND(L541*K541,3)</f>
        <v>0</v>
      </c>
      <c r="BL541" s="24" t="s">
        <v>512</v>
      </c>
      <c r="BM541" s="24" t="s">
        <v>936</v>
      </c>
    </row>
    <row r="542" s="1" customFormat="1" ht="25.5" customHeight="1">
      <c r="B542" s="48"/>
      <c r="C542" s="266" t="s">
        <v>937</v>
      </c>
      <c r="D542" s="266" t="s">
        <v>240</v>
      </c>
      <c r="E542" s="267" t="s">
        <v>938</v>
      </c>
      <c r="F542" s="268" t="s">
        <v>939</v>
      </c>
      <c r="G542" s="268"/>
      <c r="H542" s="268"/>
      <c r="I542" s="268"/>
      <c r="J542" s="269" t="s">
        <v>204</v>
      </c>
      <c r="K542" s="270">
        <v>2</v>
      </c>
      <c r="L542" s="271">
        <v>0</v>
      </c>
      <c r="M542" s="272"/>
      <c r="N542" s="270">
        <f>ROUND(L542*K542,3)</f>
        <v>0</v>
      </c>
      <c r="O542" s="220"/>
      <c r="P542" s="220"/>
      <c r="Q542" s="220"/>
      <c r="R542" s="50"/>
      <c r="T542" s="223" t="s">
        <v>20</v>
      </c>
      <c r="U542" s="58" t="s">
        <v>44</v>
      </c>
      <c r="V542" s="49"/>
      <c r="W542" s="224">
        <f>V542*K542</f>
        <v>0</v>
      </c>
      <c r="X542" s="224">
        <v>0</v>
      </c>
      <c r="Y542" s="224">
        <f>X542*K542</f>
        <v>0</v>
      </c>
      <c r="Z542" s="224">
        <v>0</v>
      </c>
      <c r="AA542" s="225">
        <f>Z542*K542</f>
        <v>0</v>
      </c>
      <c r="AR542" s="24" t="s">
        <v>680</v>
      </c>
      <c r="AT542" s="24" t="s">
        <v>240</v>
      </c>
      <c r="AU542" s="24" t="s">
        <v>132</v>
      </c>
      <c r="AY542" s="24" t="s">
        <v>153</v>
      </c>
      <c r="BE542" s="139">
        <f>IF(U542="základná",N542,0)</f>
        <v>0</v>
      </c>
      <c r="BF542" s="139">
        <f>IF(U542="znížená",N542,0)</f>
        <v>0</v>
      </c>
      <c r="BG542" s="139">
        <f>IF(U542="zákl. prenesená",N542,0)</f>
        <v>0</v>
      </c>
      <c r="BH542" s="139">
        <f>IF(U542="zníž. prenesená",N542,0)</f>
        <v>0</v>
      </c>
      <c r="BI542" s="139">
        <f>IF(U542="nulová",N542,0)</f>
        <v>0</v>
      </c>
      <c r="BJ542" s="24" t="s">
        <v>132</v>
      </c>
      <c r="BK542" s="226">
        <f>ROUND(L542*K542,3)</f>
        <v>0</v>
      </c>
      <c r="BL542" s="24" t="s">
        <v>512</v>
      </c>
      <c r="BM542" s="24" t="s">
        <v>940</v>
      </c>
    </row>
    <row r="543" s="1" customFormat="1" ht="16.5" customHeight="1">
      <c r="B543" s="48"/>
      <c r="C543" s="216" t="s">
        <v>941</v>
      </c>
      <c r="D543" s="216" t="s">
        <v>154</v>
      </c>
      <c r="E543" s="217" t="s">
        <v>942</v>
      </c>
      <c r="F543" s="218" t="s">
        <v>943</v>
      </c>
      <c r="G543" s="218"/>
      <c r="H543" s="218"/>
      <c r="I543" s="218"/>
      <c r="J543" s="219" t="s">
        <v>204</v>
      </c>
      <c r="K543" s="220">
        <v>1</v>
      </c>
      <c r="L543" s="221">
        <v>0</v>
      </c>
      <c r="M543" s="222"/>
      <c r="N543" s="220">
        <f>ROUND(L543*K543,3)</f>
        <v>0</v>
      </c>
      <c r="O543" s="220"/>
      <c r="P543" s="220"/>
      <c r="Q543" s="220"/>
      <c r="R543" s="50"/>
      <c r="T543" s="223" t="s">
        <v>20</v>
      </c>
      <c r="U543" s="58" t="s">
        <v>44</v>
      </c>
      <c r="V543" s="49"/>
      <c r="W543" s="224">
        <f>V543*K543</f>
        <v>0</v>
      </c>
      <c r="X543" s="224">
        <v>0</v>
      </c>
      <c r="Y543" s="224">
        <f>X543*K543</f>
        <v>0</v>
      </c>
      <c r="Z543" s="224">
        <v>0</v>
      </c>
      <c r="AA543" s="225">
        <f>Z543*K543</f>
        <v>0</v>
      </c>
      <c r="AR543" s="24" t="s">
        <v>512</v>
      </c>
      <c r="AT543" s="24" t="s">
        <v>154</v>
      </c>
      <c r="AU543" s="24" t="s">
        <v>132</v>
      </c>
      <c r="AY543" s="24" t="s">
        <v>153</v>
      </c>
      <c r="BE543" s="139">
        <f>IF(U543="základná",N543,0)</f>
        <v>0</v>
      </c>
      <c r="BF543" s="139">
        <f>IF(U543="znížená",N543,0)</f>
        <v>0</v>
      </c>
      <c r="BG543" s="139">
        <f>IF(U543="zákl. prenesená",N543,0)</f>
        <v>0</v>
      </c>
      <c r="BH543" s="139">
        <f>IF(U543="zníž. prenesená",N543,0)</f>
        <v>0</v>
      </c>
      <c r="BI543" s="139">
        <f>IF(U543="nulová",N543,0)</f>
        <v>0</v>
      </c>
      <c r="BJ543" s="24" t="s">
        <v>132</v>
      </c>
      <c r="BK543" s="226">
        <f>ROUND(L543*K543,3)</f>
        <v>0</v>
      </c>
      <c r="BL543" s="24" t="s">
        <v>512</v>
      </c>
      <c r="BM543" s="24" t="s">
        <v>944</v>
      </c>
    </row>
    <row r="544" s="1" customFormat="1" ht="38.25" customHeight="1">
      <c r="B544" s="48"/>
      <c r="C544" s="266" t="s">
        <v>945</v>
      </c>
      <c r="D544" s="266" t="s">
        <v>240</v>
      </c>
      <c r="E544" s="267" t="s">
        <v>946</v>
      </c>
      <c r="F544" s="268" t="s">
        <v>947</v>
      </c>
      <c r="G544" s="268"/>
      <c r="H544" s="268"/>
      <c r="I544" s="268"/>
      <c r="J544" s="269" t="s">
        <v>204</v>
      </c>
      <c r="K544" s="270">
        <v>1</v>
      </c>
      <c r="L544" s="271">
        <v>0</v>
      </c>
      <c r="M544" s="272"/>
      <c r="N544" s="270">
        <f>ROUND(L544*K544,3)</f>
        <v>0</v>
      </c>
      <c r="O544" s="220"/>
      <c r="P544" s="220"/>
      <c r="Q544" s="220"/>
      <c r="R544" s="50"/>
      <c r="T544" s="223" t="s">
        <v>20</v>
      </c>
      <c r="U544" s="58" t="s">
        <v>44</v>
      </c>
      <c r="V544" s="49"/>
      <c r="W544" s="224">
        <f>V544*K544</f>
        <v>0</v>
      </c>
      <c r="X544" s="224">
        <v>0</v>
      </c>
      <c r="Y544" s="224">
        <f>X544*K544</f>
        <v>0</v>
      </c>
      <c r="Z544" s="224">
        <v>0</v>
      </c>
      <c r="AA544" s="225">
        <f>Z544*K544</f>
        <v>0</v>
      </c>
      <c r="AR544" s="24" t="s">
        <v>680</v>
      </c>
      <c r="AT544" s="24" t="s">
        <v>240</v>
      </c>
      <c r="AU544" s="24" t="s">
        <v>132</v>
      </c>
      <c r="AY544" s="24" t="s">
        <v>153</v>
      </c>
      <c r="BE544" s="139">
        <f>IF(U544="základná",N544,0)</f>
        <v>0</v>
      </c>
      <c r="BF544" s="139">
        <f>IF(U544="znížená",N544,0)</f>
        <v>0</v>
      </c>
      <c r="BG544" s="139">
        <f>IF(U544="zákl. prenesená",N544,0)</f>
        <v>0</v>
      </c>
      <c r="BH544" s="139">
        <f>IF(U544="zníž. prenesená",N544,0)</f>
        <v>0</v>
      </c>
      <c r="BI544" s="139">
        <f>IF(U544="nulová",N544,0)</f>
        <v>0</v>
      </c>
      <c r="BJ544" s="24" t="s">
        <v>132</v>
      </c>
      <c r="BK544" s="226">
        <f>ROUND(L544*K544,3)</f>
        <v>0</v>
      </c>
      <c r="BL544" s="24" t="s">
        <v>512</v>
      </c>
      <c r="BM544" s="24" t="s">
        <v>948</v>
      </c>
    </row>
    <row r="545" s="1" customFormat="1" ht="16.5" customHeight="1">
      <c r="B545" s="48"/>
      <c r="C545" s="216" t="s">
        <v>949</v>
      </c>
      <c r="D545" s="216" t="s">
        <v>154</v>
      </c>
      <c r="E545" s="217" t="s">
        <v>950</v>
      </c>
      <c r="F545" s="218" t="s">
        <v>951</v>
      </c>
      <c r="G545" s="218"/>
      <c r="H545" s="218"/>
      <c r="I545" s="218"/>
      <c r="J545" s="219" t="s">
        <v>204</v>
      </c>
      <c r="K545" s="220">
        <v>3</v>
      </c>
      <c r="L545" s="221">
        <v>0</v>
      </c>
      <c r="M545" s="222"/>
      <c r="N545" s="220">
        <f>ROUND(L545*K545,3)</f>
        <v>0</v>
      </c>
      <c r="O545" s="220"/>
      <c r="P545" s="220"/>
      <c r="Q545" s="220"/>
      <c r="R545" s="50"/>
      <c r="T545" s="223" t="s">
        <v>20</v>
      </c>
      <c r="U545" s="58" t="s">
        <v>44</v>
      </c>
      <c r="V545" s="49"/>
      <c r="W545" s="224">
        <f>V545*K545</f>
        <v>0</v>
      </c>
      <c r="X545" s="224">
        <v>0</v>
      </c>
      <c r="Y545" s="224">
        <f>X545*K545</f>
        <v>0</v>
      </c>
      <c r="Z545" s="224">
        <v>0</v>
      </c>
      <c r="AA545" s="225">
        <f>Z545*K545</f>
        <v>0</v>
      </c>
      <c r="AR545" s="24" t="s">
        <v>512</v>
      </c>
      <c r="AT545" s="24" t="s">
        <v>154</v>
      </c>
      <c r="AU545" s="24" t="s">
        <v>132</v>
      </c>
      <c r="AY545" s="24" t="s">
        <v>153</v>
      </c>
      <c r="BE545" s="139">
        <f>IF(U545="základná",N545,0)</f>
        <v>0</v>
      </c>
      <c r="BF545" s="139">
        <f>IF(U545="znížená",N545,0)</f>
        <v>0</v>
      </c>
      <c r="BG545" s="139">
        <f>IF(U545="zákl. prenesená",N545,0)</f>
        <v>0</v>
      </c>
      <c r="BH545" s="139">
        <f>IF(U545="zníž. prenesená",N545,0)</f>
        <v>0</v>
      </c>
      <c r="BI545" s="139">
        <f>IF(U545="nulová",N545,0)</f>
        <v>0</v>
      </c>
      <c r="BJ545" s="24" t="s">
        <v>132</v>
      </c>
      <c r="BK545" s="226">
        <f>ROUND(L545*K545,3)</f>
        <v>0</v>
      </c>
      <c r="BL545" s="24" t="s">
        <v>512</v>
      </c>
      <c r="BM545" s="24" t="s">
        <v>952</v>
      </c>
    </row>
    <row r="546" s="1" customFormat="1" ht="25.5" customHeight="1">
      <c r="B546" s="48"/>
      <c r="C546" s="266" t="s">
        <v>953</v>
      </c>
      <c r="D546" s="266" t="s">
        <v>240</v>
      </c>
      <c r="E546" s="267" t="s">
        <v>954</v>
      </c>
      <c r="F546" s="268" t="s">
        <v>955</v>
      </c>
      <c r="G546" s="268"/>
      <c r="H546" s="268"/>
      <c r="I546" s="268"/>
      <c r="J546" s="269" t="s">
        <v>204</v>
      </c>
      <c r="K546" s="270">
        <v>3</v>
      </c>
      <c r="L546" s="271">
        <v>0</v>
      </c>
      <c r="M546" s="272"/>
      <c r="N546" s="270">
        <f>ROUND(L546*K546,3)</f>
        <v>0</v>
      </c>
      <c r="O546" s="220"/>
      <c r="P546" s="220"/>
      <c r="Q546" s="220"/>
      <c r="R546" s="50"/>
      <c r="T546" s="223" t="s">
        <v>20</v>
      </c>
      <c r="U546" s="58" t="s">
        <v>44</v>
      </c>
      <c r="V546" s="49"/>
      <c r="W546" s="224">
        <f>V546*K546</f>
        <v>0</v>
      </c>
      <c r="X546" s="224">
        <v>0</v>
      </c>
      <c r="Y546" s="224">
        <f>X546*K546</f>
        <v>0</v>
      </c>
      <c r="Z546" s="224">
        <v>0</v>
      </c>
      <c r="AA546" s="225">
        <f>Z546*K546</f>
        <v>0</v>
      </c>
      <c r="AR546" s="24" t="s">
        <v>680</v>
      </c>
      <c r="AT546" s="24" t="s">
        <v>240</v>
      </c>
      <c r="AU546" s="24" t="s">
        <v>132</v>
      </c>
      <c r="AY546" s="24" t="s">
        <v>153</v>
      </c>
      <c r="BE546" s="139">
        <f>IF(U546="základná",N546,0)</f>
        <v>0</v>
      </c>
      <c r="BF546" s="139">
        <f>IF(U546="znížená",N546,0)</f>
        <v>0</v>
      </c>
      <c r="BG546" s="139">
        <f>IF(U546="zákl. prenesená",N546,0)</f>
        <v>0</v>
      </c>
      <c r="BH546" s="139">
        <f>IF(U546="zníž. prenesená",N546,0)</f>
        <v>0</v>
      </c>
      <c r="BI546" s="139">
        <f>IF(U546="nulová",N546,0)</f>
        <v>0</v>
      </c>
      <c r="BJ546" s="24" t="s">
        <v>132</v>
      </c>
      <c r="BK546" s="226">
        <f>ROUND(L546*K546,3)</f>
        <v>0</v>
      </c>
      <c r="BL546" s="24" t="s">
        <v>512</v>
      </c>
      <c r="BM546" s="24" t="s">
        <v>956</v>
      </c>
    </row>
    <row r="547" s="1" customFormat="1" ht="25.5" customHeight="1">
      <c r="B547" s="48"/>
      <c r="C547" s="216" t="s">
        <v>957</v>
      </c>
      <c r="D547" s="216" t="s">
        <v>154</v>
      </c>
      <c r="E547" s="217" t="s">
        <v>958</v>
      </c>
      <c r="F547" s="218" t="s">
        <v>959</v>
      </c>
      <c r="G547" s="218"/>
      <c r="H547" s="218"/>
      <c r="I547" s="218"/>
      <c r="J547" s="219" t="s">
        <v>204</v>
      </c>
      <c r="K547" s="220">
        <v>3</v>
      </c>
      <c r="L547" s="221">
        <v>0</v>
      </c>
      <c r="M547" s="222"/>
      <c r="N547" s="220">
        <f>ROUND(L547*K547,3)</f>
        <v>0</v>
      </c>
      <c r="O547" s="220"/>
      <c r="P547" s="220"/>
      <c r="Q547" s="220"/>
      <c r="R547" s="50"/>
      <c r="T547" s="223" t="s">
        <v>20</v>
      </c>
      <c r="U547" s="58" t="s">
        <v>44</v>
      </c>
      <c r="V547" s="49"/>
      <c r="W547" s="224">
        <f>V547*K547</f>
        <v>0</v>
      </c>
      <c r="X547" s="224">
        <v>0</v>
      </c>
      <c r="Y547" s="224">
        <f>X547*K547</f>
        <v>0</v>
      </c>
      <c r="Z547" s="224">
        <v>0</v>
      </c>
      <c r="AA547" s="225">
        <f>Z547*K547</f>
        <v>0</v>
      </c>
      <c r="AR547" s="24" t="s">
        <v>512</v>
      </c>
      <c r="AT547" s="24" t="s">
        <v>154</v>
      </c>
      <c r="AU547" s="24" t="s">
        <v>132</v>
      </c>
      <c r="AY547" s="24" t="s">
        <v>153</v>
      </c>
      <c r="BE547" s="139">
        <f>IF(U547="základná",N547,0)</f>
        <v>0</v>
      </c>
      <c r="BF547" s="139">
        <f>IF(U547="znížená",N547,0)</f>
        <v>0</v>
      </c>
      <c r="BG547" s="139">
        <f>IF(U547="zákl. prenesená",N547,0)</f>
        <v>0</v>
      </c>
      <c r="BH547" s="139">
        <f>IF(U547="zníž. prenesená",N547,0)</f>
        <v>0</v>
      </c>
      <c r="BI547" s="139">
        <f>IF(U547="nulová",N547,0)</f>
        <v>0</v>
      </c>
      <c r="BJ547" s="24" t="s">
        <v>132</v>
      </c>
      <c r="BK547" s="226">
        <f>ROUND(L547*K547,3)</f>
        <v>0</v>
      </c>
      <c r="BL547" s="24" t="s">
        <v>512</v>
      </c>
      <c r="BM547" s="24" t="s">
        <v>960</v>
      </c>
    </row>
    <row r="548" s="1" customFormat="1" ht="38.25" customHeight="1">
      <c r="B548" s="48"/>
      <c r="C548" s="266" t="s">
        <v>961</v>
      </c>
      <c r="D548" s="266" t="s">
        <v>240</v>
      </c>
      <c r="E548" s="267" t="s">
        <v>962</v>
      </c>
      <c r="F548" s="268" t="s">
        <v>963</v>
      </c>
      <c r="G548" s="268"/>
      <c r="H548" s="268"/>
      <c r="I548" s="268"/>
      <c r="J548" s="269" t="s">
        <v>204</v>
      </c>
      <c r="K548" s="270">
        <v>3</v>
      </c>
      <c r="L548" s="271">
        <v>0</v>
      </c>
      <c r="M548" s="272"/>
      <c r="N548" s="270">
        <f>ROUND(L548*K548,3)</f>
        <v>0</v>
      </c>
      <c r="O548" s="220"/>
      <c r="P548" s="220"/>
      <c r="Q548" s="220"/>
      <c r="R548" s="50"/>
      <c r="T548" s="223" t="s">
        <v>20</v>
      </c>
      <c r="U548" s="58" t="s">
        <v>44</v>
      </c>
      <c r="V548" s="49"/>
      <c r="W548" s="224">
        <f>V548*K548</f>
        <v>0</v>
      </c>
      <c r="X548" s="224">
        <v>0</v>
      </c>
      <c r="Y548" s="224">
        <f>X548*K548</f>
        <v>0</v>
      </c>
      <c r="Z548" s="224">
        <v>0</v>
      </c>
      <c r="AA548" s="225">
        <f>Z548*K548</f>
        <v>0</v>
      </c>
      <c r="AR548" s="24" t="s">
        <v>680</v>
      </c>
      <c r="AT548" s="24" t="s">
        <v>240</v>
      </c>
      <c r="AU548" s="24" t="s">
        <v>132</v>
      </c>
      <c r="AY548" s="24" t="s">
        <v>153</v>
      </c>
      <c r="BE548" s="139">
        <f>IF(U548="základná",N548,0)</f>
        <v>0</v>
      </c>
      <c r="BF548" s="139">
        <f>IF(U548="znížená",N548,0)</f>
        <v>0</v>
      </c>
      <c r="BG548" s="139">
        <f>IF(U548="zákl. prenesená",N548,0)</f>
        <v>0</v>
      </c>
      <c r="BH548" s="139">
        <f>IF(U548="zníž. prenesená",N548,0)</f>
        <v>0</v>
      </c>
      <c r="BI548" s="139">
        <f>IF(U548="nulová",N548,0)</f>
        <v>0</v>
      </c>
      <c r="BJ548" s="24" t="s">
        <v>132</v>
      </c>
      <c r="BK548" s="226">
        <f>ROUND(L548*K548,3)</f>
        <v>0</v>
      </c>
      <c r="BL548" s="24" t="s">
        <v>512</v>
      </c>
      <c r="BM548" s="24" t="s">
        <v>964</v>
      </c>
    </row>
    <row r="549" s="1" customFormat="1" ht="16.5" customHeight="1">
      <c r="B549" s="48"/>
      <c r="C549" s="216" t="s">
        <v>965</v>
      </c>
      <c r="D549" s="216" t="s">
        <v>154</v>
      </c>
      <c r="E549" s="217" t="s">
        <v>966</v>
      </c>
      <c r="F549" s="218" t="s">
        <v>967</v>
      </c>
      <c r="G549" s="218"/>
      <c r="H549" s="218"/>
      <c r="I549" s="218"/>
      <c r="J549" s="219" t="s">
        <v>204</v>
      </c>
      <c r="K549" s="220">
        <v>31</v>
      </c>
      <c r="L549" s="221">
        <v>0</v>
      </c>
      <c r="M549" s="222"/>
      <c r="N549" s="220">
        <f>ROUND(L549*K549,3)</f>
        <v>0</v>
      </c>
      <c r="O549" s="220"/>
      <c r="P549" s="220"/>
      <c r="Q549" s="220"/>
      <c r="R549" s="50"/>
      <c r="T549" s="223" t="s">
        <v>20</v>
      </c>
      <c r="U549" s="58" t="s">
        <v>44</v>
      </c>
      <c r="V549" s="49"/>
      <c r="W549" s="224">
        <f>V549*K549</f>
        <v>0</v>
      </c>
      <c r="X549" s="224">
        <v>0</v>
      </c>
      <c r="Y549" s="224">
        <f>X549*K549</f>
        <v>0</v>
      </c>
      <c r="Z549" s="224">
        <v>0</v>
      </c>
      <c r="AA549" s="225">
        <f>Z549*K549</f>
        <v>0</v>
      </c>
      <c r="AR549" s="24" t="s">
        <v>512</v>
      </c>
      <c r="AT549" s="24" t="s">
        <v>154</v>
      </c>
      <c r="AU549" s="24" t="s">
        <v>132</v>
      </c>
      <c r="AY549" s="24" t="s">
        <v>153</v>
      </c>
      <c r="BE549" s="139">
        <f>IF(U549="základná",N549,0)</f>
        <v>0</v>
      </c>
      <c r="BF549" s="139">
        <f>IF(U549="znížená",N549,0)</f>
        <v>0</v>
      </c>
      <c r="BG549" s="139">
        <f>IF(U549="zákl. prenesená",N549,0)</f>
        <v>0</v>
      </c>
      <c r="BH549" s="139">
        <f>IF(U549="zníž. prenesená",N549,0)</f>
        <v>0</v>
      </c>
      <c r="BI549" s="139">
        <f>IF(U549="nulová",N549,0)</f>
        <v>0</v>
      </c>
      <c r="BJ549" s="24" t="s">
        <v>132</v>
      </c>
      <c r="BK549" s="226">
        <f>ROUND(L549*K549,3)</f>
        <v>0</v>
      </c>
      <c r="BL549" s="24" t="s">
        <v>512</v>
      </c>
      <c r="BM549" s="24" t="s">
        <v>968</v>
      </c>
    </row>
    <row r="550" s="1" customFormat="1" ht="25.5" customHeight="1">
      <c r="B550" s="48"/>
      <c r="C550" s="266" t="s">
        <v>969</v>
      </c>
      <c r="D550" s="266" t="s">
        <v>240</v>
      </c>
      <c r="E550" s="267" t="s">
        <v>970</v>
      </c>
      <c r="F550" s="268" t="s">
        <v>971</v>
      </c>
      <c r="G550" s="268"/>
      <c r="H550" s="268"/>
      <c r="I550" s="268"/>
      <c r="J550" s="269" t="s">
        <v>204</v>
      </c>
      <c r="K550" s="270">
        <v>6</v>
      </c>
      <c r="L550" s="271">
        <v>0</v>
      </c>
      <c r="M550" s="272"/>
      <c r="N550" s="270">
        <f>ROUND(L550*K550,3)</f>
        <v>0</v>
      </c>
      <c r="O550" s="220"/>
      <c r="P550" s="220"/>
      <c r="Q550" s="220"/>
      <c r="R550" s="50"/>
      <c r="T550" s="223" t="s">
        <v>20</v>
      </c>
      <c r="U550" s="58" t="s">
        <v>44</v>
      </c>
      <c r="V550" s="49"/>
      <c r="W550" s="224">
        <f>V550*K550</f>
        <v>0</v>
      </c>
      <c r="X550" s="224">
        <v>0</v>
      </c>
      <c r="Y550" s="224">
        <f>X550*K550</f>
        <v>0</v>
      </c>
      <c r="Z550" s="224">
        <v>0</v>
      </c>
      <c r="AA550" s="225">
        <f>Z550*K550</f>
        <v>0</v>
      </c>
      <c r="AR550" s="24" t="s">
        <v>680</v>
      </c>
      <c r="AT550" s="24" t="s">
        <v>240</v>
      </c>
      <c r="AU550" s="24" t="s">
        <v>132</v>
      </c>
      <c r="AY550" s="24" t="s">
        <v>153</v>
      </c>
      <c r="BE550" s="139">
        <f>IF(U550="základná",N550,0)</f>
        <v>0</v>
      </c>
      <c r="BF550" s="139">
        <f>IF(U550="znížená",N550,0)</f>
        <v>0</v>
      </c>
      <c r="BG550" s="139">
        <f>IF(U550="zákl. prenesená",N550,0)</f>
        <v>0</v>
      </c>
      <c r="BH550" s="139">
        <f>IF(U550="zníž. prenesená",N550,0)</f>
        <v>0</v>
      </c>
      <c r="BI550" s="139">
        <f>IF(U550="nulová",N550,0)</f>
        <v>0</v>
      </c>
      <c r="BJ550" s="24" t="s">
        <v>132</v>
      </c>
      <c r="BK550" s="226">
        <f>ROUND(L550*K550,3)</f>
        <v>0</v>
      </c>
      <c r="BL550" s="24" t="s">
        <v>512</v>
      </c>
      <c r="BM550" s="24" t="s">
        <v>972</v>
      </c>
    </row>
    <row r="551" s="1" customFormat="1" ht="25.5" customHeight="1">
      <c r="B551" s="48"/>
      <c r="C551" s="266" t="s">
        <v>973</v>
      </c>
      <c r="D551" s="266" t="s">
        <v>240</v>
      </c>
      <c r="E551" s="267" t="s">
        <v>974</v>
      </c>
      <c r="F551" s="268" t="s">
        <v>975</v>
      </c>
      <c r="G551" s="268"/>
      <c r="H551" s="268"/>
      <c r="I551" s="268"/>
      <c r="J551" s="269" t="s">
        <v>204</v>
      </c>
      <c r="K551" s="270">
        <v>25</v>
      </c>
      <c r="L551" s="271">
        <v>0</v>
      </c>
      <c r="M551" s="272"/>
      <c r="N551" s="270">
        <f>ROUND(L551*K551,3)</f>
        <v>0</v>
      </c>
      <c r="O551" s="220"/>
      <c r="P551" s="220"/>
      <c r="Q551" s="220"/>
      <c r="R551" s="50"/>
      <c r="T551" s="223" t="s">
        <v>20</v>
      </c>
      <c r="U551" s="58" t="s">
        <v>44</v>
      </c>
      <c r="V551" s="49"/>
      <c r="W551" s="224">
        <f>V551*K551</f>
        <v>0</v>
      </c>
      <c r="X551" s="224">
        <v>0</v>
      </c>
      <c r="Y551" s="224">
        <f>X551*K551</f>
        <v>0</v>
      </c>
      <c r="Z551" s="224">
        <v>0</v>
      </c>
      <c r="AA551" s="225">
        <f>Z551*K551</f>
        <v>0</v>
      </c>
      <c r="AR551" s="24" t="s">
        <v>680</v>
      </c>
      <c r="AT551" s="24" t="s">
        <v>240</v>
      </c>
      <c r="AU551" s="24" t="s">
        <v>132</v>
      </c>
      <c r="AY551" s="24" t="s">
        <v>153</v>
      </c>
      <c r="BE551" s="139">
        <f>IF(U551="základná",N551,0)</f>
        <v>0</v>
      </c>
      <c r="BF551" s="139">
        <f>IF(U551="znížená",N551,0)</f>
        <v>0</v>
      </c>
      <c r="BG551" s="139">
        <f>IF(U551="zákl. prenesená",N551,0)</f>
        <v>0</v>
      </c>
      <c r="BH551" s="139">
        <f>IF(U551="zníž. prenesená",N551,0)</f>
        <v>0</v>
      </c>
      <c r="BI551" s="139">
        <f>IF(U551="nulová",N551,0)</f>
        <v>0</v>
      </c>
      <c r="BJ551" s="24" t="s">
        <v>132</v>
      </c>
      <c r="BK551" s="226">
        <f>ROUND(L551*K551,3)</f>
        <v>0</v>
      </c>
      <c r="BL551" s="24" t="s">
        <v>512</v>
      </c>
      <c r="BM551" s="24" t="s">
        <v>976</v>
      </c>
    </row>
    <row r="552" s="1" customFormat="1" ht="16.5" customHeight="1">
      <c r="B552" s="48"/>
      <c r="C552" s="216" t="s">
        <v>977</v>
      </c>
      <c r="D552" s="216" t="s">
        <v>154</v>
      </c>
      <c r="E552" s="217" t="s">
        <v>978</v>
      </c>
      <c r="F552" s="218" t="s">
        <v>979</v>
      </c>
      <c r="G552" s="218"/>
      <c r="H552" s="218"/>
      <c r="I552" s="218"/>
      <c r="J552" s="219" t="s">
        <v>204</v>
      </c>
      <c r="K552" s="220">
        <v>11</v>
      </c>
      <c r="L552" s="221">
        <v>0</v>
      </c>
      <c r="M552" s="222"/>
      <c r="N552" s="220">
        <f>ROUND(L552*K552,3)</f>
        <v>0</v>
      </c>
      <c r="O552" s="220"/>
      <c r="P552" s="220"/>
      <c r="Q552" s="220"/>
      <c r="R552" s="50"/>
      <c r="T552" s="223" t="s">
        <v>20</v>
      </c>
      <c r="U552" s="58" t="s">
        <v>44</v>
      </c>
      <c r="V552" s="49"/>
      <c r="W552" s="224">
        <f>V552*K552</f>
        <v>0</v>
      </c>
      <c r="X552" s="224">
        <v>0</v>
      </c>
      <c r="Y552" s="224">
        <f>X552*K552</f>
        <v>0</v>
      </c>
      <c r="Z552" s="224">
        <v>0</v>
      </c>
      <c r="AA552" s="225">
        <f>Z552*K552</f>
        <v>0</v>
      </c>
      <c r="AR552" s="24" t="s">
        <v>512</v>
      </c>
      <c r="AT552" s="24" t="s">
        <v>154</v>
      </c>
      <c r="AU552" s="24" t="s">
        <v>132</v>
      </c>
      <c r="AY552" s="24" t="s">
        <v>153</v>
      </c>
      <c r="BE552" s="139">
        <f>IF(U552="základná",N552,0)</f>
        <v>0</v>
      </c>
      <c r="BF552" s="139">
        <f>IF(U552="znížená",N552,0)</f>
        <v>0</v>
      </c>
      <c r="BG552" s="139">
        <f>IF(U552="zákl. prenesená",N552,0)</f>
        <v>0</v>
      </c>
      <c r="BH552" s="139">
        <f>IF(U552="zníž. prenesená",N552,0)</f>
        <v>0</v>
      </c>
      <c r="BI552" s="139">
        <f>IF(U552="nulová",N552,0)</f>
        <v>0</v>
      </c>
      <c r="BJ552" s="24" t="s">
        <v>132</v>
      </c>
      <c r="BK552" s="226">
        <f>ROUND(L552*K552,3)</f>
        <v>0</v>
      </c>
      <c r="BL552" s="24" t="s">
        <v>512</v>
      </c>
      <c r="BM552" s="24" t="s">
        <v>980</v>
      </c>
    </row>
    <row r="553" s="1" customFormat="1" ht="25.5" customHeight="1">
      <c r="B553" s="48"/>
      <c r="C553" s="266" t="s">
        <v>981</v>
      </c>
      <c r="D553" s="266" t="s">
        <v>240</v>
      </c>
      <c r="E553" s="267" t="s">
        <v>982</v>
      </c>
      <c r="F553" s="268" t="s">
        <v>983</v>
      </c>
      <c r="G553" s="268"/>
      <c r="H553" s="268"/>
      <c r="I553" s="268"/>
      <c r="J553" s="269" t="s">
        <v>204</v>
      </c>
      <c r="K553" s="270">
        <v>11</v>
      </c>
      <c r="L553" s="271">
        <v>0</v>
      </c>
      <c r="M553" s="272"/>
      <c r="N553" s="270">
        <f>ROUND(L553*K553,3)</f>
        <v>0</v>
      </c>
      <c r="O553" s="220"/>
      <c r="P553" s="220"/>
      <c r="Q553" s="220"/>
      <c r="R553" s="50"/>
      <c r="T553" s="223" t="s">
        <v>20</v>
      </c>
      <c r="U553" s="58" t="s">
        <v>44</v>
      </c>
      <c r="V553" s="49"/>
      <c r="W553" s="224">
        <f>V553*K553</f>
        <v>0</v>
      </c>
      <c r="X553" s="224">
        <v>0</v>
      </c>
      <c r="Y553" s="224">
        <f>X553*K553</f>
        <v>0</v>
      </c>
      <c r="Z553" s="224">
        <v>0</v>
      </c>
      <c r="AA553" s="225">
        <f>Z553*K553</f>
        <v>0</v>
      </c>
      <c r="AR553" s="24" t="s">
        <v>680</v>
      </c>
      <c r="AT553" s="24" t="s">
        <v>240</v>
      </c>
      <c r="AU553" s="24" t="s">
        <v>132</v>
      </c>
      <c r="AY553" s="24" t="s">
        <v>153</v>
      </c>
      <c r="BE553" s="139">
        <f>IF(U553="základná",N553,0)</f>
        <v>0</v>
      </c>
      <c r="BF553" s="139">
        <f>IF(U553="znížená",N553,0)</f>
        <v>0</v>
      </c>
      <c r="BG553" s="139">
        <f>IF(U553="zákl. prenesená",N553,0)</f>
        <v>0</v>
      </c>
      <c r="BH553" s="139">
        <f>IF(U553="zníž. prenesená",N553,0)</f>
        <v>0</v>
      </c>
      <c r="BI553" s="139">
        <f>IF(U553="nulová",N553,0)</f>
        <v>0</v>
      </c>
      <c r="BJ553" s="24" t="s">
        <v>132</v>
      </c>
      <c r="BK553" s="226">
        <f>ROUND(L553*K553,3)</f>
        <v>0</v>
      </c>
      <c r="BL553" s="24" t="s">
        <v>512</v>
      </c>
      <c r="BM553" s="24" t="s">
        <v>984</v>
      </c>
    </row>
    <row r="554" s="1" customFormat="1" ht="16.5" customHeight="1">
      <c r="B554" s="48"/>
      <c r="C554" s="216" t="s">
        <v>985</v>
      </c>
      <c r="D554" s="216" t="s">
        <v>154</v>
      </c>
      <c r="E554" s="217" t="s">
        <v>986</v>
      </c>
      <c r="F554" s="218" t="s">
        <v>987</v>
      </c>
      <c r="G554" s="218"/>
      <c r="H554" s="218"/>
      <c r="I554" s="218"/>
      <c r="J554" s="219" t="s">
        <v>204</v>
      </c>
      <c r="K554" s="220">
        <v>3</v>
      </c>
      <c r="L554" s="221">
        <v>0</v>
      </c>
      <c r="M554" s="222"/>
      <c r="N554" s="220">
        <f>ROUND(L554*K554,3)</f>
        <v>0</v>
      </c>
      <c r="O554" s="220"/>
      <c r="P554" s="220"/>
      <c r="Q554" s="220"/>
      <c r="R554" s="50"/>
      <c r="T554" s="223" t="s">
        <v>20</v>
      </c>
      <c r="U554" s="58" t="s">
        <v>44</v>
      </c>
      <c r="V554" s="49"/>
      <c r="W554" s="224">
        <f>V554*K554</f>
        <v>0</v>
      </c>
      <c r="X554" s="224">
        <v>0</v>
      </c>
      <c r="Y554" s="224">
        <f>X554*K554</f>
        <v>0</v>
      </c>
      <c r="Z554" s="224">
        <v>0</v>
      </c>
      <c r="AA554" s="225">
        <f>Z554*K554</f>
        <v>0</v>
      </c>
      <c r="AR554" s="24" t="s">
        <v>512</v>
      </c>
      <c r="AT554" s="24" t="s">
        <v>154</v>
      </c>
      <c r="AU554" s="24" t="s">
        <v>132</v>
      </c>
      <c r="AY554" s="24" t="s">
        <v>153</v>
      </c>
      <c r="BE554" s="139">
        <f>IF(U554="základná",N554,0)</f>
        <v>0</v>
      </c>
      <c r="BF554" s="139">
        <f>IF(U554="znížená",N554,0)</f>
        <v>0</v>
      </c>
      <c r="BG554" s="139">
        <f>IF(U554="zákl. prenesená",N554,0)</f>
        <v>0</v>
      </c>
      <c r="BH554" s="139">
        <f>IF(U554="zníž. prenesená",N554,0)</f>
        <v>0</v>
      </c>
      <c r="BI554" s="139">
        <f>IF(U554="nulová",N554,0)</f>
        <v>0</v>
      </c>
      <c r="BJ554" s="24" t="s">
        <v>132</v>
      </c>
      <c r="BK554" s="226">
        <f>ROUND(L554*K554,3)</f>
        <v>0</v>
      </c>
      <c r="BL554" s="24" t="s">
        <v>512</v>
      </c>
      <c r="BM554" s="24" t="s">
        <v>988</v>
      </c>
    </row>
    <row r="555" s="1" customFormat="1" ht="25.5" customHeight="1">
      <c r="B555" s="48"/>
      <c r="C555" s="266" t="s">
        <v>989</v>
      </c>
      <c r="D555" s="266" t="s">
        <v>240</v>
      </c>
      <c r="E555" s="267" t="s">
        <v>990</v>
      </c>
      <c r="F555" s="268" t="s">
        <v>991</v>
      </c>
      <c r="G555" s="268"/>
      <c r="H555" s="268"/>
      <c r="I555" s="268"/>
      <c r="J555" s="269" t="s">
        <v>204</v>
      </c>
      <c r="K555" s="270">
        <v>3</v>
      </c>
      <c r="L555" s="271">
        <v>0</v>
      </c>
      <c r="M555" s="272"/>
      <c r="N555" s="270">
        <f>ROUND(L555*K555,3)</f>
        <v>0</v>
      </c>
      <c r="O555" s="220"/>
      <c r="P555" s="220"/>
      <c r="Q555" s="220"/>
      <c r="R555" s="50"/>
      <c r="T555" s="223" t="s">
        <v>20</v>
      </c>
      <c r="U555" s="58" t="s">
        <v>44</v>
      </c>
      <c r="V555" s="49"/>
      <c r="W555" s="224">
        <f>V555*K555</f>
        <v>0</v>
      </c>
      <c r="X555" s="224">
        <v>0</v>
      </c>
      <c r="Y555" s="224">
        <f>X555*K555</f>
        <v>0</v>
      </c>
      <c r="Z555" s="224">
        <v>0</v>
      </c>
      <c r="AA555" s="225">
        <f>Z555*K555</f>
        <v>0</v>
      </c>
      <c r="AR555" s="24" t="s">
        <v>680</v>
      </c>
      <c r="AT555" s="24" t="s">
        <v>240</v>
      </c>
      <c r="AU555" s="24" t="s">
        <v>132</v>
      </c>
      <c r="AY555" s="24" t="s">
        <v>153</v>
      </c>
      <c r="BE555" s="139">
        <f>IF(U555="základná",N555,0)</f>
        <v>0</v>
      </c>
      <c r="BF555" s="139">
        <f>IF(U555="znížená",N555,0)</f>
        <v>0</v>
      </c>
      <c r="BG555" s="139">
        <f>IF(U555="zákl. prenesená",N555,0)</f>
        <v>0</v>
      </c>
      <c r="BH555" s="139">
        <f>IF(U555="zníž. prenesená",N555,0)</f>
        <v>0</v>
      </c>
      <c r="BI555" s="139">
        <f>IF(U555="nulová",N555,0)</f>
        <v>0</v>
      </c>
      <c r="BJ555" s="24" t="s">
        <v>132</v>
      </c>
      <c r="BK555" s="226">
        <f>ROUND(L555*K555,3)</f>
        <v>0</v>
      </c>
      <c r="BL555" s="24" t="s">
        <v>512</v>
      </c>
      <c r="BM555" s="24" t="s">
        <v>992</v>
      </c>
    </row>
    <row r="556" s="1" customFormat="1" ht="25.5" customHeight="1">
      <c r="B556" s="48"/>
      <c r="C556" s="216" t="s">
        <v>993</v>
      </c>
      <c r="D556" s="216" t="s">
        <v>154</v>
      </c>
      <c r="E556" s="217" t="s">
        <v>994</v>
      </c>
      <c r="F556" s="218" t="s">
        <v>995</v>
      </c>
      <c r="G556" s="218"/>
      <c r="H556" s="218"/>
      <c r="I556" s="218"/>
      <c r="J556" s="219" t="s">
        <v>204</v>
      </c>
      <c r="K556" s="220">
        <v>6</v>
      </c>
      <c r="L556" s="221">
        <v>0</v>
      </c>
      <c r="M556" s="222"/>
      <c r="N556" s="220">
        <f>ROUND(L556*K556,3)</f>
        <v>0</v>
      </c>
      <c r="O556" s="220"/>
      <c r="P556" s="220"/>
      <c r="Q556" s="220"/>
      <c r="R556" s="50"/>
      <c r="T556" s="223" t="s">
        <v>20</v>
      </c>
      <c r="U556" s="58" t="s">
        <v>44</v>
      </c>
      <c r="V556" s="49"/>
      <c r="W556" s="224">
        <f>V556*K556</f>
        <v>0</v>
      </c>
      <c r="X556" s="224">
        <v>0</v>
      </c>
      <c r="Y556" s="224">
        <f>X556*K556</f>
        <v>0</v>
      </c>
      <c r="Z556" s="224">
        <v>0</v>
      </c>
      <c r="AA556" s="225">
        <f>Z556*K556</f>
        <v>0</v>
      </c>
      <c r="AR556" s="24" t="s">
        <v>512</v>
      </c>
      <c r="AT556" s="24" t="s">
        <v>154</v>
      </c>
      <c r="AU556" s="24" t="s">
        <v>132</v>
      </c>
      <c r="AY556" s="24" t="s">
        <v>153</v>
      </c>
      <c r="BE556" s="139">
        <f>IF(U556="základná",N556,0)</f>
        <v>0</v>
      </c>
      <c r="BF556" s="139">
        <f>IF(U556="znížená",N556,0)</f>
        <v>0</v>
      </c>
      <c r="BG556" s="139">
        <f>IF(U556="zákl. prenesená",N556,0)</f>
        <v>0</v>
      </c>
      <c r="BH556" s="139">
        <f>IF(U556="zníž. prenesená",N556,0)</f>
        <v>0</v>
      </c>
      <c r="BI556" s="139">
        <f>IF(U556="nulová",N556,0)</f>
        <v>0</v>
      </c>
      <c r="BJ556" s="24" t="s">
        <v>132</v>
      </c>
      <c r="BK556" s="226">
        <f>ROUND(L556*K556,3)</f>
        <v>0</v>
      </c>
      <c r="BL556" s="24" t="s">
        <v>512</v>
      </c>
      <c r="BM556" s="24" t="s">
        <v>996</v>
      </c>
    </row>
    <row r="557" s="1" customFormat="1" ht="38.25" customHeight="1">
      <c r="B557" s="48"/>
      <c r="C557" s="266" t="s">
        <v>997</v>
      </c>
      <c r="D557" s="266" t="s">
        <v>240</v>
      </c>
      <c r="E557" s="267" t="s">
        <v>998</v>
      </c>
      <c r="F557" s="268" t="s">
        <v>999</v>
      </c>
      <c r="G557" s="268"/>
      <c r="H557" s="268"/>
      <c r="I557" s="268"/>
      <c r="J557" s="269" t="s">
        <v>204</v>
      </c>
      <c r="K557" s="270">
        <v>6</v>
      </c>
      <c r="L557" s="271">
        <v>0</v>
      </c>
      <c r="M557" s="272"/>
      <c r="N557" s="270">
        <f>ROUND(L557*K557,3)</f>
        <v>0</v>
      </c>
      <c r="O557" s="220"/>
      <c r="P557" s="220"/>
      <c r="Q557" s="220"/>
      <c r="R557" s="50"/>
      <c r="T557" s="223" t="s">
        <v>20</v>
      </c>
      <c r="U557" s="58" t="s">
        <v>44</v>
      </c>
      <c r="V557" s="49"/>
      <c r="W557" s="224">
        <f>V557*K557</f>
        <v>0</v>
      </c>
      <c r="X557" s="224">
        <v>0</v>
      </c>
      <c r="Y557" s="224">
        <f>X557*K557</f>
        <v>0</v>
      </c>
      <c r="Z557" s="224">
        <v>0</v>
      </c>
      <c r="AA557" s="225">
        <f>Z557*K557</f>
        <v>0</v>
      </c>
      <c r="AR557" s="24" t="s">
        <v>680</v>
      </c>
      <c r="AT557" s="24" t="s">
        <v>240</v>
      </c>
      <c r="AU557" s="24" t="s">
        <v>132</v>
      </c>
      <c r="AY557" s="24" t="s">
        <v>153</v>
      </c>
      <c r="BE557" s="139">
        <f>IF(U557="základná",N557,0)</f>
        <v>0</v>
      </c>
      <c r="BF557" s="139">
        <f>IF(U557="znížená",N557,0)</f>
        <v>0</v>
      </c>
      <c r="BG557" s="139">
        <f>IF(U557="zákl. prenesená",N557,0)</f>
        <v>0</v>
      </c>
      <c r="BH557" s="139">
        <f>IF(U557="zníž. prenesená",N557,0)</f>
        <v>0</v>
      </c>
      <c r="BI557" s="139">
        <f>IF(U557="nulová",N557,0)</f>
        <v>0</v>
      </c>
      <c r="BJ557" s="24" t="s">
        <v>132</v>
      </c>
      <c r="BK557" s="226">
        <f>ROUND(L557*K557,3)</f>
        <v>0</v>
      </c>
      <c r="BL557" s="24" t="s">
        <v>512</v>
      </c>
      <c r="BM557" s="24" t="s">
        <v>1000</v>
      </c>
    </row>
    <row r="558" s="1" customFormat="1" ht="16.5" customHeight="1">
      <c r="B558" s="48"/>
      <c r="C558" s="216" t="s">
        <v>1001</v>
      </c>
      <c r="D558" s="216" t="s">
        <v>154</v>
      </c>
      <c r="E558" s="217" t="s">
        <v>1002</v>
      </c>
      <c r="F558" s="218" t="s">
        <v>1003</v>
      </c>
      <c r="G558" s="218"/>
      <c r="H558" s="218"/>
      <c r="I558" s="218"/>
      <c r="J558" s="219" t="s">
        <v>204</v>
      </c>
      <c r="K558" s="220">
        <v>2</v>
      </c>
      <c r="L558" s="221">
        <v>0</v>
      </c>
      <c r="M558" s="222"/>
      <c r="N558" s="220">
        <f>ROUND(L558*K558,3)</f>
        <v>0</v>
      </c>
      <c r="O558" s="220"/>
      <c r="P558" s="220"/>
      <c r="Q558" s="220"/>
      <c r="R558" s="50"/>
      <c r="T558" s="223" t="s">
        <v>20</v>
      </c>
      <c r="U558" s="58" t="s">
        <v>44</v>
      </c>
      <c r="V558" s="49"/>
      <c r="W558" s="224">
        <f>V558*K558</f>
        <v>0</v>
      </c>
      <c r="X558" s="224">
        <v>0</v>
      </c>
      <c r="Y558" s="224">
        <f>X558*K558</f>
        <v>0</v>
      </c>
      <c r="Z558" s="224">
        <v>0</v>
      </c>
      <c r="AA558" s="225">
        <f>Z558*K558</f>
        <v>0</v>
      </c>
      <c r="AR558" s="24" t="s">
        <v>512</v>
      </c>
      <c r="AT558" s="24" t="s">
        <v>154</v>
      </c>
      <c r="AU558" s="24" t="s">
        <v>132</v>
      </c>
      <c r="AY558" s="24" t="s">
        <v>153</v>
      </c>
      <c r="BE558" s="139">
        <f>IF(U558="základná",N558,0)</f>
        <v>0</v>
      </c>
      <c r="BF558" s="139">
        <f>IF(U558="znížená",N558,0)</f>
        <v>0</v>
      </c>
      <c r="BG558" s="139">
        <f>IF(U558="zákl. prenesená",N558,0)</f>
        <v>0</v>
      </c>
      <c r="BH558" s="139">
        <f>IF(U558="zníž. prenesená",N558,0)</f>
        <v>0</v>
      </c>
      <c r="BI558" s="139">
        <f>IF(U558="nulová",N558,0)</f>
        <v>0</v>
      </c>
      <c r="BJ558" s="24" t="s">
        <v>132</v>
      </c>
      <c r="BK558" s="226">
        <f>ROUND(L558*K558,3)</f>
        <v>0</v>
      </c>
      <c r="BL558" s="24" t="s">
        <v>512</v>
      </c>
      <c r="BM558" s="24" t="s">
        <v>1004</v>
      </c>
    </row>
    <row r="559" s="1" customFormat="1" ht="25.5" customHeight="1">
      <c r="B559" s="48"/>
      <c r="C559" s="266" t="s">
        <v>1005</v>
      </c>
      <c r="D559" s="266" t="s">
        <v>240</v>
      </c>
      <c r="E559" s="267" t="s">
        <v>1006</v>
      </c>
      <c r="F559" s="268" t="s">
        <v>1007</v>
      </c>
      <c r="G559" s="268"/>
      <c r="H559" s="268"/>
      <c r="I559" s="268"/>
      <c r="J559" s="269" t="s">
        <v>204</v>
      </c>
      <c r="K559" s="270">
        <v>2</v>
      </c>
      <c r="L559" s="271">
        <v>0</v>
      </c>
      <c r="M559" s="272"/>
      <c r="N559" s="270">
        <f>ROUND(L559*K559,3)</f>
        <v>0</v>
      </c>
      <c r="O559" s="220"/>
      <c r="P559" s="220"/>
      <c r="Q559" s="220"/>
      <c r="R559" s="50"/>
      <c r="T559" s="223" t="s">
        <v>20</v>
      </c>
      <c r="U559" s="58" t="s">
        <v>44</v>
      </c>
      <c r="V559" s="49"/>
      <c r="W559" s="224">
        <f>V559*K559</f>
        <v>0</v>
      </c>
      <c r="X559" s="224">
        <v>0</v>
      </c>
      <c r="Y559" s="224">
        <f>X559*K559</f>
        <v>0</v>
      </c>
      <c r="Z559" s="224">
        <v>0</v>
      </c>
      <c r="AA559" s="225">
        <f>Z559*K559</f>
        <v>0</v>
      </c>
      <c r="AR559" s="24" t="s">
        <v>680</v>
      </c>
      <c r="AT559" s="24" t="s">
        <v>240</v>
      </c>
      <c r="AU559" s="24" t="s">
        <v>132</v>
      </c>
      <c r="AY559" s="24" t="s">
        <v>153</v>
      </c>
      <c r="BE559" s="139">
        <f>IF(U559="základná",N559,0)</f>
        <v>0</v>
      </c>
      <c r="BF559" s="139">
        <f>IF(U559="znížená",N559,0)</f>
        <v>0</v>
      </c>
      <c r="BG559" s="139">
        <f>IF(U559="zákl. prenesená",N559,0)</f>
        <v>0</v>
      </c>
      <c r="BH559" s="139">
        <f>IF(U559="zníž. prenesená",N559,0)</f>
        <v>0</v>
      </c>
      <c r="BI559" s="139">
        <f>IF(U559="nulová",N559,0)</f>
        <v>0</v>
      </c>
      <c r="BJ559" s="24" t="s">
        <v>132</v>
      </c>
      <c r="BK559" s="226">
        <f>ROUND(L559*K559,3)</f>
        <v>0</v>
      </c>
      <c r="BL559" s="24" t="s">
        <v>512</v>
      </c>
      <c r="BM559" s="24" t="s">
        <v>1008</v>
      </c>
    </row>
    <row r="560" s="1" customFormat="1" ht="38.25" customHeight="1">
      <c r="B560" s="48"/>
      <c r="C560" s="216" t="s">
        <v>1009</v>
      </c>
      <c r="D560" s="216" t="s">
        <v>154</v>
      </c>
      <c r="E560" s="217" t="s">
        <v>1010</v>
      </c>
      <c r="F560" s="218" t="s">
        <v>1011</v>
      </c>
      <c r="G560" s="218"/>
      <c r="H560" s="218"/>
      <c r="I560" s="218"/>
      <c r="J560" s="219" t="s">
        <v>362</v>
      </c>
      <c r="K560" s="220">
        <v>32</v>
      </c>
      <c r="L560" s="221">
        <v>0</v>
      </c>
      <c r="M560" s="222"/>
      <c r="N560" s="220">
        <f>ROUND(L560*K560,3)</f>
        <v>0</v>
      </c>
      <c r="O560" s="220"/>
      <c r="P560" s="220"/>
      <c r="Q560" s="220"/>
      <c r="R560" s="50"/>
      <c r="T560" s="223" t="s">
        <v>20</v>
      </c>
      <c r="U560" s="58" t="s">
        <v>44</v>
      </c>
      <c r="V560" s="49"/>
      <c r="W560" s="224">
        <f>V560*K560</f>
        <v>0</v>
      </c>
      <c r="X560" s="224">
        <v>0</v>
      </c>
      <c r="Y560" s="224">
        <f>X560*K560</f>
        <v>0</v>
      </c>
      <c r="Z560" s="224">
        <v>0</v>
      </c>
      <c r="AA560" s="225">
        <f>Z560*K560</f>
        <v>0</v>
      </c>
      <c r="AR560" s="24" t="s">
        <v>512</v>
      </c>
      <c r="AT560" s="24" t="s">
        <v>154</v>
      </c>
      <c r="AU560" s="24" t="s">
        <v>132</v>
      </c>
      <c r="AY560" s="24" t="s">
        <v>153</v>
      </c>
      <c r="BE560" s="139">
        <f>IF(U560="základná",N560,0)</f>
        <v>0</v>
      </c>
      <c r="BF560" s="139">
        <f>IF(U560="znížená",N560,0)</f>
        <v>0</v>
      </c>
      <c r="BG560" s="139">
        <f>IF(U560="zákl. prenesená",N560,0)</f>
        <v>0</v>
      </c>
      <c r="BH560" s="139">
        <f>IF(U560="zníž. prenesená",N560,0)</f>
        <v>0</v>
      </c>
      <c r="BI560" s="139">
        <f>IF(U560="nulová",N560,0)</f>
        <v>0</v>
      </c>
      <c r="BJ560" s="24" t="s">
        <v>132</v>
      </c>
      <c r="BK560" s="226">
        <f>ROUND(L560*K560,3)</f>
        <v>0</v>
      </c>
      <c r="BL560" s="24" t="s">
        <v>512</v>
      </c>
      <c r="BM560" s="24" t="s">
        <v>1012</v>
      </c>
    </row>
    <row r="561" s="1" customFormat="1" ht="16.5" customHeight="1">
      <c r="B561" s="48"/>
      <c r="C561" s="266" t="s">
        <v>1013</v>
      </c>
      <c r="D561" s="266" t="s">
        <v>240</v>
      </c>
      <c r="E561" s="267" t="s">
        <v>1014</v>
      </c>
      <c r="F561" s="268" t="s">
        <v>1015</v>
      </c>
      <c r="G561" s="268"/>
      <c r="H561" s="268"/>
      <c r="I561" s="268"/>
      <c r="J561" s="269" t="s">
        <v>362</v>
      </c>
      <c r="K561" s="270">
        <v>20</v>
      </c>
      <c r="L561" s="271">
        <v>0</v>
      </c>
      <c r="M561" s="272"/>
      <c r="N561" s="270">
        <f>ROUND(L561*K561,3)</f>
        <v>0</v>
      </c>
      <c r="O561" s="220"/>
      <c r="P561" s="220"/>
      <c r="Q561" s="220"/>
      <c r="R561" s="50"/>
      <c r="T561" s="223" t="s">
        <v>20</v>
      </c>
      <c r="U561" s="58" t="s">
        <v>44</v>
      </c>
      <c r="V561" s="49"/>
      <c r="W561" s="224">
        <f>V561*K561</f>
        <v>0</v>
      </c>
      <c r="X561" s="224">
        <v>0</v>
      </c>
      <c r="Y561" s="224">
        <f>X561*K561</f>
        <v>0</v>
      </c>
      <c r="Z561" s="224">
        <v>0</v>
      </c>
      <c r="AA561" s="225">
        <f>Z561*K561</f>
        <v>0</v>
      </c>
      <c r="AR561" s="24" t="s">
        <v>680</v>
      </c>
      <c r="AT561" s="24" t="s">
        <v>240</v>
      </c>
      <c r="AU561" s="24" t="s">
        <v>132</v>
      </c>
      <c r="AY561" s="24" t="s">
        <v>153</v>
      </c>
      <c r="BE561" s="139">
        <f>IF(U561="základná",N561,0)</f>
        <v>0</v>
      </c>
      <c r="BF561" s="139">
        <f>IF(U561="znížená",N561,0)</f>
        <v>0</v>
      </c>
      <c r="BG561" s="139">
        <f>IF(U561="zákl. prenesená",N561,0)</f>
        <v>0</v>
      </c>
      <c r="BH561" s="139">
        <f>IF(U561="zníž. prenesená",N561,0)</f>
        <v>0</v>
      </c>
      <c r="BI561" s="139">
        <f>IF(U561="nulová",N561,0)</f>
        <v>0</v>
      </c>
      <c r="BJ561" s="24" t="s">
        <v>132</v>
      </c>
      <c r="BK561" s="226">
        <f>ROUND(L561*K561,3)</f>
        <v>0</v>
      </c>
      <c r="BL561" s="24" t="s">
        <v>512</v>
      </c>
      <c r="BM561" s="24" t="s">
        <v>1016</v>
      </c>
    </row>
    <row r="562" s="1" customFormat="1" ht="16.5" customHeight="1">
      <c r="B562" s="48"/>
      <c r="C562" s="266" t="s">
        <v>1017</v>
      </c>
      <c r="D562" s="266" t="s">
        <v>240</v>
      </c>
      <c r="E562" s="267" t="s">
        <v>1018</v>
      </c>
      <c r="F562" s="268" t="s">
        <v>1019</v>
      </c>
      <c r="G562" s="268"/>
      <c r="H562" s="268"/>
      <c r="I562" s="268"/>
      <c r="J562" s="269" t="s">
        <v>362</v>
      </c>
      <c r="K562" s="270">
        <v>12</v>
      </c>
      <c r="L562" s="271">
        <v>0</v>
      </c>
      <c r="M562" s="272"/>
      <c r="N562" s="270">
        <f>ROUND(L562*K562,3)</f>
        <v>0</v>
      </c>
      <c r="O562" s="220"/>
      <c r="P562" s="220"/>
      <c r="Q562" s="220"/>
      <c r="R562" s="50"/>
      <c r="T562" s="223" t="s">
        <v>20</v>
      </c>
      <c r="U562" s="58" t="s">
        <v>44</v>
      </c>
      <c r="V562" s="49"/>
      <c r="W562" s="224">
        <f>V562*K562</f>
        <v>0</v>
      </c>
      <c r="X562" s="224">
        <v>0</v>
      </c>
      <c r="Y562" s="224">
        <f>X562*K562</f>
        <v>0</v>
      </c>
      <c r="Z562" s="224">
        <v>0</v>
      </c>
      <c r="AA562" s="225">
        <f>Z562*K562</f>
        <v>0</v>
      </c>
      <c r="AR562" s="24" t="s">
        <v>680</v>
      </c>
      <c r="AT562" s="24" t="s">
        <v>240</v>
      </c>
      <c r="AU562" s="24" t="s">
        <v>132</v>
      </c>
      <c r="AY562" s="24" t="s">
        <v>153</v>
      </c>
      <c r="BE562" s="139">
        <f>IF(U562="základná",N562,0)</f>
        <v>0</v>
      </c>
      <c r="BF562" s="139">
        <f>IF(U562="znížená",N562,0)</f>
        <v>0</v>
      </c>
      <c r="BG562" s="139">
        <f>IF(U562="zákl. prenesená",N562,0)</f>
        <v>0</v>
      </c>
      <c r="BH562" s="139">
        <f>IF(U562="zníž. prenesená",N562,0)</f>
        <v>0</v>
      </c>
      <c r="BI562" s="139">
        <f>IF(U562="nulová",N562,0)</f>
        <v>0</v>
      </c>
      <c r="BJ562" s="24" t="s">
        <v>132</v>
      </c>
      <c r="BK562" s="226">
        <f>ROUND(L562*K562,3)</f>
        <v>0</v>
      </c>
      <c r="BL562" s="24" t="s">
        <v>512</v>
      </c>
      <c r="BM562" s="24" t="s">
        <v>1020</v>
      </c>
    </row>
    <row r="563" s="1" customFormat="1" ht="25.5" customHeight="1">
      <c r="B563" s="48"/>
      <c r="C563" s="216" t="s">
        <v>1021</v>
      </c>
      <c r="D563" s="216" t="s">
        <v>154</v>
      </c>
      <c r="E563" s="217" t="s">
        <v>1022</v>
      </c>
      <c r="F563" s="218" t="s">
        <v>1023</v>
      </c>
      <c r="G563" s="218"/>
      <c r="H563" s="218"/>
      <c r="I563" s="218"/>
      <c r="J563" s="219" t="s">
        <v>204</v>
      </c>
      <c r="K563" s="220">
        <v>4</v>
      </c>
      <c r="L563" s="221">
        <v>0</v>
      </c>
      <c r="M563" s="222"/>
      <c r="N563" s="220">
        <f>ROUND(L563*K563,3)</f>
        <v>0</v>
      </c>
      <c r="O563" s="220"/>
      <c r="P563" s="220"/>
      <c r="Q563" s="220"/>
      <c r="R563" s="50"/>
      <c r="T563" s="223" t="s">
        <v>20</v>
      </c>
      <c r="U563" s="58" t="s">
        <v>44</v>
      </c>
      <c r="V563" s="49"/>
      <c r="W563" s="224">
        <f>V563*K563</f>
        <v>0</v>
      </c>
      <c r="X563" s="224">
        <v>0</v>
      </c>
      <c r="Y563" s="224">
        <f>X563*K563</f>
        <v>0</v>
      </c>
      <c r="Z563" s="224">
        <v>0</v>
      </c>
      <c r="AA563" s="225">
        <f>Z563*K563</f>
        <v>0</v>
      </c>
      <c r="AR563" s="24" t="s">
        <v>512</v>
      </c>
      <c r="AT563" s="24" t="s">
        <v>154</v>
      </c>
      <c r="AU563" s="24" t="s">
        <v>132</v>
      </c>
      <c r="AY563" s="24" t="s">
        <v>153</v>
      </c>
      <c r="BE563" s="139">
        <f>IF(U563="základná",N563,0)</f>
        <v>0</v>
      </c>
      <c r="BF563" s="139">
        <f>IF(U563="znížená",N563,0)</f>
        <v>0</v>
      </c>
      <c r="BG563" s="139">
        <f>IF(U563="zákl. prenesená",N563,0)</f>
        <v>0</v>
      </c>
      <c r="BH563" s="139">
        <f>IF(U563="zníž. prenesená",N563,0)</f>
        <v>0</v>
      </c>
      <c r="BI563" s="139">
        <f>IF(U563="nulová",N563,0)</f>
        <v>0</v>
      </c>
      <c r="BJ563" s="24" t="s">
        <v>132</v>
      </c>
      <c r="BK563" s="226">
        <f>ROUND(L563*K563,3)</f>
        <v>0</v>
      </c>
      <c r="BL563" s="24" t="s">
        <v>512</v>
      </c>
      <c r="BM563" s="24" t="s">
        <v>1024</v>
      </c>
    </row>
    <row r="564" s="1" customFormat="1" ht="16.5" customHeight="1">
      <c r="B564" s="48"/>
      <c r="C564" s="266" t="s">
        <v>1025</v>
      </c>
      <c r="D564" s="266" t="s">
        <v>240</v>
      </c>
      <c r="E564" s="267" t="s">
        <v>1026</v>
      </c>
      <c r="F564" s="268" t="s">
        <v>1027</v>
      </c>
      <c r="G564" s="268"/>
      <c r="H564" s="268"/>
      <c r="I564" s="268"/>
      <c r="J564" s="269" t="s">
        <v>1028</v>
      </c>
      <c r="K564" s="270">
        <v>4</v>
      </c>
      <c r="L564" s="271">
        <v>0</v>
      </c>
      <c r="M564" s="272"/>
      <c r="N564" s="270">
        <f>ROUND(L564*K564,3)</f>
        <v>0</v>
      </c>
      <c r="O564" s="220"/>
      <c r="P564" s="220"/>
      <c r="Q564" s="220"/>
      <c r="R564" s="50"/>
      <c r="T564" s="223" t="s">
        <v>20</v>
      </c>
      <c r="U564" s="58" t="s">
        <v>44</v>
      </c>
      <c r="V564" s="49"/>
      <c r="W564" s="224">
        <f>V564*K564</f>
        <v>0</v>
      </c>
      <c r="X564" s="224">
        <v>0</v>
      </c>
      <c r="Y564" s="224">
        <f>X564*K564</f>
        <v>0</v>
      </c>
      <c r="Z564" s="224">
        <v>0</v>
      </c>
      <c r="AA564" s="225">
        <f>Z564*K564</f>
        <v>0</v>
      </c>
      <c r="AR564" s="24" t="s">
        <v>680</v>
      </c>
      <c r="AT564" s="24" t="s">
        <v>240</v>
      </c>
      <c r="AU564" s="24" t="s">
        <v>132</v>
      </c>
      <c r="AY564" s="24" t="s">
        <v>153</v>
      </c>
      <c r="BE564" s="139">
        <f>IF(U564="základná",N564,0)</f>
        <v>0</v>
      </c>
      <c r="BF564" s="139">
        <f>IF(U564="znížená",N564,0)</f>
        <v>0</v>
      </c>
      <c r="BG564" s="139">
        <f>IF(U564="zákl. prenesená",N564,0)</f>
        <v>0</v>
      </c>
      <c r="BH564" s="139">
        <f>IF(U564="zníž. prenesená",N564,0)</f>
        <v>0</v>
      </c>
      <c r="BI564" s="139">
        <f>IF(U564="nulová",N564,0)</f>
        <v>0</v>
      </c>
      <c r="BJ564" s="24" t="s">
        <v>132</v>
      </c>
      <c r="BK564" s="226">
        <f>ROUND(L564*K564,3)</f>
        <v>0</v>
      </c>
      <c r="BL564" s="24" t="s">
        <v>512</v>
      </c>
      <c r="BM564" s="24" t="s">
        <v>1029</v>
      </c>
    </row>
    <row r="565" s="1" customFormat="1" ht="16.5" customHeight="1">
      <c r="B565" s="48"/>
      <c r="C565" s="216" t="s">
        <v>1030</v>
      </c>
      <c r="D565" s="216" t="s">
        <v>154</v>
      </c>
      <c r="E565" s="217" t="s">
        <v>1031</v>
      </c>
      <c r="F565" s="218" t="s">
        <v>1032</v>
      </c>
      <c r="G565" s="218"/>
      <c r="H565" s="218"/>
      <c r="I565" s="218"/>
      <c r="J565" s="219" t="s">
        <v>204</v>
      </c>
      <c r="K565" s="220">
        <v>3</v>
      </c>
      <c r="L565" s="221">
        <v>0</v>
      </c>
      <c r="M565" s="222"/>
      <c r="N565" s="220">
        <f>ROUND(L565*K565,3)</f>
        <v>0</v>
      </c>
      <c r="O565" s="220"/>
      <c r="P565" s="220"/>
      <c r="Q565" s="220"/>
      <c r="R565" s="50"/>
      <c r="T565" s="223" t="s">
        <v>20</v>
      </c>
      <c r="U565" s="58" t="s">
        <v>44</v>
      </c>
      <c r="V565" s="49"/>
      <c r="W565" s="224">
        <f>V565*K565</f>
        <v>0</v>
      </c>
      <c r="X565" s="224">
        <v>0</v>
      </c>
      <c r="Y565" s="224">
        <f>X565*K565</f>
        <v>0</v>
      </c>
      <c r="Z565" s="224">
        <v>0</v>
      </c>
      <c r="AA565" s="225">
        <f>Z565*K565</f>
        <v>0</v>
      </c>
      <c r="AR565" s="24" t="s">
        <v>512</v>
      </c>
      <c r="AT565" s="24" t="s">
        <v>154</v>
      </c>
      <c r="AU565" s="24" t="s">
        <v>132</v>
      </c>
      <c r="AY565" s="24" t="s">
        <v>153</v>
      </c>
      <c r="BE565" s="139">
        <f>IF(U565="základná",N565,0)</f>
        <v>0</v>
      </c>
      <c r="BF565" s="139">
        <f>IF(U565="znížená",N565,0)</f>
        <v>0</v>
      </c>
      <c r="BG565" s="139">
        <f>IF(U565="zákl. prenesená",N565,0)</f>
        <v>0</v>
      </c>
      <c r="BH565" s="139">
        <f>IF(U565="zníž. prenesená",N565,0)</f>
        <v>0</v>
      </c>
      <c r="BI565" s="139">
        <f>IF(U565="nulová",N565,0)</f>
        <v>0</v>
      </c>
      <c r="BJ565" s="24" t="s">
        <v>132</v>
      </c>
      <c r="BK565" s="226">
        <f>ROUND(L565*K565,3)</f>
        <v>0</v>
      </c>
      <c r="BL565" s="24" t="s">
        <v>512</v>
      </c>
      <c r="BM565" s="24" t="s">
        <v>1033</v>
      </c>
    </row>
    <row r="566" s="1" customFormat="1" ht="25.5" customHeight="1">
      <c r="B566" s="48"/>
      <c r="C566" s="266" t="s">
        <v>1034</v>
      </c>
      <c r="D566" s="266" t="s">
        <v>240</v>
      </c>
      <c r="E566" s="267" t="s">
        <v>1035</v>
      </c>
      <c r="F566" s="268" t="s">
        <v>1036</v>
      </c>
      <c r="G566" s="268"/>
      <c r="H566" s="268"/>
      <c r="I566" s="268"/>
      <c r="J566" s="269" t="s">
        <v>204</v>
      </c>
      <c r="K566" s="270">
        <v>3</v>
      </c>
      <c r="L566" s="271">
        <v>0</v>
      </c>
      <c r="M566" s="272"/>
      <c r="N566" s="270">
        <f>ROUND(L566*K566,3)</f>
        <v>0</v>
      </c>
      <c r="O566" s="220"/>
      <c r="P566" s="220"/>
      <c r="Q566" s="220"/>
      <c r="R566" s="50"/>
      <c r="T566" s="223" t="s">
        <v>20</v>
      </c>
      <c r="U566" s="58" t="s">
        <v>44</v>
      </c>
      <c r="V566" s="49"/>
      <c r="W566" s="224">
        <f>V566*K566</f>
        <v>0</v>
      </c>
      <c r="X566" s="224">
        <v>0</v>
      </c>
      <c r="Y566" s="224">
        <f>X566*K566</f>
        <v>0</v>
      </c>
      <c r="Z566" s="224">
        <v>0</v>
      </c>
      <c r="AA566" s="225">
        <f>Z566*K566</f>
        <v>0</v>
      </c>
      <c r="AR566" s="24" t="s">
        <v>680</v>
      </c>
      <c r="AT566" s="24" t="s">
        <v>240</v>
      </c>
      <c r="AU566" s="24" t="s">
        <v>132</v>
      </c>
      <c r="AY566" s="24" t="s">
        <v>153</v>
      </c>
      <c r="BE566" s="139">
        <f>IF(U566="základná",N566,0)</f>
        <v>0</v>
      </c>
      <c r="BF566" s="139">
        <f>IF(U566="znížená",N566,0)</f>
        <v>0</v>
      </c>
      <c r="BG566" s="139">
        <f>IF(U566="zákl. prenesená",N566,0)</f>
        <v>0</v>
      </c>
      <c r="BH566" s="139">
        <f>IF(U566="zníž. prenesená",N566,0)</f>
        <v>0</v>
      </c>
      <c r="BI566" s="139">
        <f>IF(U566="nulová",N566,0)</f>
        <v>0</v>
      </c>
      <c r="BJ566" s="24" t="s">
        <v>132</v>
      </c>
      <c r="BK566" s="226">
        <f>ROUND(L566*K566,3)</f>
        <v>0</v>
      </c>
      <c r="BL566" s="24" t="s">
        <v>512</v>
      </c>
      <c r="BM566" s="24" t="s">
        <v>1037</v>
      </c>
    </row>
    <row r="567" s="1" customFormat="1" ht="25.5" customHeight="1">
      <c r="B567" s="48"/>
      <c r="C567" s="216" t="s">
        <v>1038</v>
      </c>
      <c r="D567" s="216" t="s">
        <v>154</v>
      </c>
      <c r="E567" s="217" t="s">
        <v>1039</v>
      </c>
      <c r="F567" s="218" t="s">
        <v>1040</v>
      </c>
      <c r="G567" s="218"/>
      <c r="H567" s="218"/>
      <c r="I567" s="218"/>
      <c r="J567" s="219" t="s">
        <v>362</v>
      </c>
      <c r="K567" s="220">
        <v>51</v>
      </c>
      <c r="L567" s="221">
        <v>0</v>
      </c>
      <c r="M567" s="222"/>
      <c r="N567" s="220">
        <f>ROUND(L567*K567,3)</f>
        <v>0</v>
      </c>
      <c r="O567" s="220"/>
      <c r="P567" s="220"/>
      <c r="Q567" s="220"/>
      <c r="R567" s="50"/>
      <c r="T567" s="223" t="s">
        <v>20</v>
      </c>
      <c r="U567" s="58" t="s">
        <v>44</v>
      </c>
      <c r="V567" s="49"/>
      <c r="W567" s="224">
        <f>V567*K567</f>
        <v>0</v>
      </c>
      <c r="X567" s="224">
        <v>0</v>
      </c>
      <c r="Y567" s="224">
        <f>X567*K567</f>
        <v>0</v>
      </c>
      <c r="Z567" s="224">
        <v>0</v>
      </c>
      <c r="AA567" s="225">
        <f>Z567*K567</f>
        <v>0</v>
      </c>
      <c r="AR567" s="24" t="s">
        <v>512</v>
      </c>
      <c r="AT567" s="24" t="s">
        <v>154</v>
      </c>
      <c r="AU567" s="24" t="s">
        <v>132</v>
      </c>
      <c r="AY567" s="24" t="s">
        <v>153</v>
      </c>
      <c r="BE567" s="139">
        <f>IF(U567="základná",N567,0)</f>
        <v>0</v>
      </c>
      <c r="BF567" s="139">
        <f>IF(U567="znížená",N567,0)</f>
        <v>0</v>
      </c>
      <c r="BG567" s="139">
        <f>IF(U567="zákl. prenesená",N567,0)</f>
        <v>0</v>
      </c>
      <c r="BH567" s="139">
        <f>IF(U567="zníž. prenesená",N567,0)</f>
        <v>0</v>
      </c>
      <c r="BI567" s="139">
        <f>IF(U567="nulová",N567,0)</f>
        <v>0</v>
      </c>
      <c r="BJ567" s="24" t="s">
        <v>132</v>
      </c>
      <c r="BK567" s="226">
        <f>ROUND(L567*K567,3)</f>
        <v>0</v>
      </c>
      <c r="BL567" s="24" t="s">
        <v>512</v>
      </c>
      <c r="BM567" s="24" t="s">
        <v>1041</v>
      </c>
    </row>
    <row r="568" s="1" customFormat="1" ht="25.5" customHeight="1">
      <c r="B568" s="48"/>
      <c r="C568" s="266" t="s">
        <v>1042</v>
      </c>
      <c r="D568" s="266" t="s">
        <v>240</v>
      </c>
      <c r="E568" s="267" t="s">
        <v>1043</v>
      </c>
      <c r="F568" s="268" t="s">
        <v>1044</v>
      </c>
      <c r="G568" s="268"/>
      <c r="H568" s="268"/>
      <c r="I568" s="268"/>
      <c r="J568" s="269" t="s">
        <v>362</v>
      </c>
      <c r="K568" s="270">
        <v>51</v>
      </c>
      <c r="L568" s="271">
        <v>0</v>
      </c>
      <c r="M568" s="272"/>
      <c r="N568" s="270">
        <f>ROUND(L568*K568,3)</f>
        <v>0</v>
      </c>
      <c r="O568" s="220"/>
      <c r="P568" s="220"/>
      <c r="Q568" s="220"/>
      <c r="R568" s="50"/>
      <c r="T568" s="223" t="s">
        <v>20</v>
      </c>
      <c r="U568" s="58" t="s">
        <v>44</v>
      </c>
      <c r="V568" s="49"/>
      <c r="W568" s="224">
        <f>V568*K568</f>
        <v>0</v>
      </c>
      <c r="X568" s="224">
        <v>0</v>
      </c>
      <c r="Y568" s="224">
        <f>X568*K568</f>
        <v>0</v>
      </c>
      <c r="Z568" s="224">
        <v>0</v>
      </c>
      <c r="AA568" s="225">
        <f>Z568*K568</f>
        <v>0</v>
      </c>
      <c r="AR568" s="24" t="s">
        <v>680</v>
      </c>
      <c r="AT568" s="24" t="s">
        <v>240</v>
      </c>
      <c r="AU568" s="24" t="s">
        <v>132</v>
      </c>
      <c r="AY568" s="24" t="s">
        <v>153</v>
      </c>
      <c r="BE568" s="139">
        <f>IF(U568="základná",N568,0)</f>
        <v>0</v>
      </c>
      <c r="BF568" s="139">
        <f>IF(U568="znížená",N568,0)</f>
        <v>0</v>
      </c>
      <c r="BG568" s="139">
        <f>IF(U568="zákl. prenesená",N568,0)</f>
        <v>0</v>
      </c>
      <c r="BH568" s="139">
        <f>IF(U568="zníž. prenesená",N568,0)</f>
        <v>0</v>
      </c>
      <c r="BI568" s="139">
        <f>IF(U568="nulová",N568,0)</f>
        <v>0</v>
      </c>
      <c r="BJ568" s="24" t="s">
        <v>132</v>
      </c>
      <c r="BK568" s="226">
        <f>ROUND(L568*K568,3)</f>
        <v>0</v>
      </c>
      <c r="BL568" s="24" t="s">
        <v>512</v>
      </c>
      <c r="BM568" s="24" t="s">
        <v>1045</v>
      </c>
    </row>
    <row r="569" s="1" customFormat="1" ht="25.5" customHeight="1">
      <c r="B569" s="48"/>
      <c r="C569" s="216" t="s">
        <v>1046</v>
      </c>
      <c r="D569" s="216" t="s">
        <v>154</v>
      </c>
      <c r="E569" s="217" t="s">
        <v>1047</v>
      </c>
      <c r="F569" s="218" t="s">
        <v>1048</v>
      </c>
      <c r="G569" s="218"/>
      <c r="H569" s="218"/>
      <c r="I569" s="218"/>
      <c r="J569" s="219" t="s">
        <v>362</v>
      </c>
      <c r="K569" s="220">
        <v>55</v>
      </c>
      <c r="L569" s="221">
        <v>0</v>
      </c>
      <c r="M569" s="222"/>
      <c r="N569" s="220">
        <f>ROUND(L569*K569,3)</f>
        <v>0</v>
      </c>
      <c r="O569" s="220"/>
      <c r="P569" s="220"/>
      <c r="Q569" s="220"/>
      <c r="R569" s="50"/>
      <c r="T569" s="223" t="s">
        <v>20</v>
      </c>
      <c r="U569" s="58" t="s">
        <v>44</v>
      </c>
      <c r="V569" s="49"/>
      <c r="W569" s="224">
        <f>V569*K569</f>
        <v>0</v>
      </c>
      <c r="X569" s="224">
        <v>0</v>
      </c>
      <c r="Y569" s="224">
        <f>X569*K569</f>
        <v>0</v>
      </c>
      <c r="Z569" s="224">
        <v>0</v>
      </c>
      <c r="AA569" s="225">
        <f>Z569*K569</f>
        <v>0</v>
      </c>
      <c r="AR569" s="24" t="s">
        <v>512</v>
      </c>
      <c r="AT569" s="24" t="s">
        <v>154</v>
      </c>
      <c r="AU569" s="24" t="s">
        <v>132</v>
      </c>
      <c r="AY569" s="24" t="s">
        <v>153</v>
      </c>
      <c r="BE569" s="139">
        <f>IF(U569="základná",N569,0)</f>
        <v>0</v>
      </c>
      <c r="BF569" s="139">
        <f>IF(U569="znížená",N569,0)</f>
        <v>0</v>
      </c>
      <c r="BG569" s="139">
        <f>IF(U569="zákl. prenesená",N569,0)</f>
        <v>0</v>
      </c>
      <c r="BH569" s="139">
        <f>IF(U569="zníž. prenesená",N569,0)</f>
        <v>0</v>
      </c>
      <c r="BI569" s="139">
        <f>IF(U569="nulová",N569,0)</f>
        <v>0</v>
      </c>
      <c r="BJ569" s="24" t="s">
        <v>132</v>
      </c>
      <c r="BK569" s="226">
        <f>ROUND(L569*K569,3)</f>
        <v>0</v>
      </c>
      <c r="BL569" s="24" t="s">
        <v>512</v>
      </c>
      <c r="BM569" s="24" t="s">
        <v>1049</v>
      </c>
    </row>
    <row r="570" s="1" customFormat="1" ht="25.5" customHeight="1">
      <c r="B570" s="48"/>
      <c r="C570" s="266" t="s">
        <v>1050</v>
      </c>
      <c r="D570" s="266" t="s">
        <v>240</v>
      </c>
      <c r="E570" s="267" t="s">
        <v>1051</v>
      </c>
      <c r="F570" s="268" t="s">
        <v>1052</v>
      </c>
      <c r="G570" s="268"/>
      <c r="H570" s="268"/>
      <c r="I570" s="268"/>
      <c r="J570" s="269" t="s">
        <v>362</v>
      </c>
      <c r="K570" s="270">
        <v>52</v>
      </c>
      <c r="L570" s="271">
        <v>0</v>
      </c>
      <c r="M570" s="272"/>
      <c r="N570" s="270">
        <f>ROUND(L570*K570,3)</f>
        <v>0</v>
      </c>
      <c r="O570" s="220"/>
      <c r="P570" s="220"/>
      <c r="Q570" s="220"/>
      <c r="R570" s="50"/>
      <c r="T570" s="223" t="s">
        <v>20</v>
      </c>
      <c r="U570" s="58" t="s">
        <v>44</v>
      </c>
      <c r="V570" s="49"/>
      <c r="W570" s="224">
        <f>V570*K570</f>
        <v>0</v>
      </c>
      <c r="X570" s="224">
        <v>0</v>
      </c>
      <c r="Y570" s="224">
        <f>X570*K570</f>
        <v>0</v>
      </c>
      <c r="Z570" s="224">
        <v>0</v>
      </c>
      <c r="AA570" s="225">
        <f>Z570*K570</f>
        <v>0</v>
      </c>
      <c r="AR570" s="24" t="s">
        <v>680</v>
      </c>
      <c r="AT570" s="24" t="s">
        <v>240</v>
      </c>
      <c r="AU570" s="24" t="s">
        <v>132</v>
      </c>
      <c r="AY570" s="24" t="s">
        <v>153</v>
      </c>
      <c r="BE570" s="139">
        <f>IF(U570="základná",N570,0)</f>
        <v>0</v>
      </c>
      <c r="BF570" s="139">
        <f>IF(U570="znížená",N570,0)</f>
        <v>0</v>
      </c>
      <c r="BG570" s="139">
        <f>IF(U570="zákl. prenesená",N570,0)</f>
        <v>0</v>
      </c>
      <c r="BH570" s="139">
        <f>IF(U570="zníž. prenesená",N570,0)</f>
        <v>0</v>
      </c>
      <c r="BI570" s="139">
        <f>IF(U570="nulová",N570,0)</f>
        <v>0</v>
      </c>
      <c r="BJ570" s="24" t="s">
        <v>132</v>
      </c>
      <c r="BK570" s="226">
        <f>ROUND(L570*K570,3)</f>
        <v>0</v>
      </c>
      <c r="BL570" s="24" t="s">
        <v>512</v>
      </c>
      <c r="BM570" s="24" t="s">
        <v>1053</v>
      </c>
    </row>
    <row r="571" s="1" customFormat="1" ht="25.5" customHeight="1">
      <c r="B571" s="48"/>
      <c r="C571" s="266" t="s">
        <v>1054</v>
      </c>
      <c r="D571" s="266" t="s">
        <v>240</v>
      </c>
      <c r="E571" s="267" t="s">
        <v>1055</v>
      </c>
      <c r="F571" s="268" t="s">
        <v>1056</v>
      </c>
      <c r="G571" s="268"/>
      <c r="H571" s="268"/>
      <c r="I571" s="268"/>
      <c r="J571" s="269" t="s">
        <v>362</v>
      </c>
      <c r="K571" s="270">
        <v>3</v>
      </c>
      <c r="L571" s="271">
        <v>0</v>
      </c>
      <c r="M571" s="272"/>
      <c r="N571" s="270">
        <f>ROUND(L571*K571,3)</f>
        <v>0</v>
      </c>
      <c r="O571" s="220"/>
      <c r="P571" s="220"/>
      <c r="Q571" s="220"/>
      <c r="R571" s="50"/>
      <c r="T571" s="223" t="s">
        <v>20</v>
      </c>
      <c r="U571" s="58" t="s">
        <v>44</v>
      </c>
      <c r="V571" s="49"/>
      <c r="W571" s="224">
        <f>V571*K571</f>
        <v>0</v>
      </c>
      <c r="X571" s="224">
        <v>0</v>
      </c>
      <c r="Y571" s="224">
        <f>X571*K571</f>
        <v>0</v>
      </c>
      <c r="Z571" s="224">
        <v>0</v>
      </c>
      <c r="AA571" s="225">
        <f>Z571*K571</f>
        <v>0</v>
      </c>
      <c r="AR571" s="24" t="s">
        <v>680</v>
      </c>
      <c r="AT571" s="24" t="s">
        <v>240</v>
      </c>
      <c r="AU571" s="24" t="s">
        <v>132</v>
      </c>
      <c r="AY571" s="24" t="s">
        <v>153</v>
      </c>
      <c r="BE571" s="139">
        <f>IF(U571="základná",N571,0)</f>
        <v>0</v>
      </c>
      <c r="BF571" s="139">
        <f>IF(U571="znížená",N571,0)</f>
        <v>0</v>
      </c>
      <c r="BG571" s="139">
        <f>IF(U571="zákl. prenesená",N571,0)</f>
        <v>0</v>
      </c>
      <c r="BH571" s="139">
        <f>IF(U571="zníž. prenesená",N571,0)</f>
        <v>0</v>
      </c>
      <c r="BI571" s="139">
        <f>IF(U571="nulová",N571,0)</f>
        <v>0</v>
      </c>
      <c r="BJ571" s="24" t="s">
        <v>132</v>
      </c>
      <c r="BK571" s="226">
        <f>ROUND(L571*K571,3)</f>
        <v>0</v>
      </c>
      <c r="BL571" s="24" t="s">
        <v>512</v>
      </c>
      <c r="BM571" s="24" t="s">
        <v>1057</v>
      </c>
    </row>
    <row r="572" s="1" customFormat="1" ht="25.5" customHeight="1">
      <c r="B572" s="48"/>
      <c r="C572" s="216" t="s">
        <v>1058</v>
      </c>
      <c r="D572" s="216" t="s">
        <v>154</v>
      </c>
      <c r="E572" s="217" t="s">
        <v>1059</v>
      </c>
      <c r="F572" s="218" t="s">
        <v>1060</v>
      </c>
      <c r="G572" s="218"/>
      <c r="H572" s="218"/>
      <c r="I572" s="218"/>
      <c r="J572" s="219" t="s">
        <v>362</v>
      </c>
      <c r="K572" s="220">
        <v>42</v>
      </c>
      <c r="L572" s="221">
        <v>0</v>
      </c>
      <c r="M572" s="222"/>
      <c r="N572" s="220">
        <f>ROUND(L572*K572,3)</f>
        <v>0</v>
      </c>
      <c r="O572" s="220"/>
      <c r="P572" s="220"/>
      <c r="Q572" s="220"/>
      <c r="R572" s="50"/>
      <c r="T572" s="223" t="s">
        <v>20</v>
      </c>
      <c r="U572" s="58" t="s">
        <v>44</v>
      </c>
      <c r="V572" s="49"/>
      <c r="W572" s="224">
        <f>V572*K572</f>
        <v>0</v>
      </c>
      <c r="X572" s="224">
        <v>0</v>
      </c>
      <c r="Y572" s="224">
        <f>X572*K572</f>
        <v>0</v>
      </c>
      <c r="Z572" s="224">
        <v>0</v>
      </c>
      <c r="AA572" s="225">
        <f>Z572*K572</f>
        <v>0</v>
      </c>
      <c r="AR572" s="24" t="s">
        <v>512</v>
      </c>
      <c r="AT572" s="24" t="s">
        <v>154</v>
      </c>
      <c r="AU572" s="24" t="s">
        <v>132</v>
      </c>
      <c r="AY572" s="24" t="s">
        <v>153</v>
      </c>
      <c r="BE572" s="139">
        <f>IF(U572="základná",N572,0)</f>
        <v>0</v>
      </c>
      <c r="BF572" s="139">
        <f>IF(U572="znížená",N572,0)</f>
        <v>0</v>
      </c>
      <c r="BG572" s="139">
        <f>IF(U572="zákl. prenesená",N572,0)</f>
        <v>0</v>
      </c>
      <c r="BH572" s="139">
        <f>IF(U572="zníž. prenesená",N572,0)</f>
        <v>0</v>
      </c>
      <c r="BI572" s="139">
        <f>IF(U572="nulová",N572,0)</f>
        <v>0</v>
      </c>
      <c r="BJ572" s="24" t="s">
        <v>132</v>
      </c>
      <c r="BK572" s="226">
        <f>ROUND(L572*K572,3)</f>
        <v>0</v>
      </c>
      <c r="BL572" s="24" t="s">
        <v>512</v>
      </c>
      <c r="BM572" s="24" t="s">
        <v>1061</v>
      </c>
    </row>
    <row r="573" s="1" customFormat="1" ht="25.5" customHeight="1">
      <c r="B573" s="48"/>
      <c r="C573" s="266" t="s">
        <v>1062</v>
      </c>
      <c r="D573" s="266" t="s">
        <v>240</v>
      </c>
      <c r="E573" s="267" t="s">
        <v>1063</v>
      </c>
      <c r="F573" s="268" t="s">
        <v>1064</v>
      </c>
      <c r="G573" s="268"/>
      <c r="H573" s="268"/>
      <c r="I573" s="268"/>
      <c r="J573" s="269" t="s">
        <v>362</v>
      </c>
      <c r="K573" s="270">
        <v>42</v>
      </c>
      <c r="L573" s="271">
        <v>0</v>
      </c>
      <c r="M573" s="272"/>
      <c r="N573" s="270">
        <f>ROUND(L573*K573,3)</f>
        <v>0</v>
      </c>
      <c r="O573" s="220"/>
      <c r="P573" s="220"/>
      <c r="Q573" s="220"/>
      <c r="R573" s="50"/>
      <c r="T573" s="223" t="s">
        <v>20</v>
      </c>
      <c r="U573" s="58" t="s">
        <v>44</v>
      </c>
      <c r="V573" s="49"/>
      <c r="W573" s="224">
        <f>V573*K573</f>
        <v>0</v>
      </c>
      <c r="X573" s="224">
        <v>0</v>
      </c>
      <c r="Y573" s="224">
        <f>X573*K573</f>
        <v>0</v>
      </c>
      <c r="Z573" s="224">
        <v>0</v>
      </c>
      <c r="AA573" s="225">
        <f>Z573*K573</f>
        <v>0</v>
      </c>
      <c r="AR573" s="24" t="s">
        <v>680</v>
      </c>
      <c r="AT573" s="24" t="s">
        <v>240</v>
      </c>
      <c r="AU573" s="24" t="s">
        <v>132</v>
      </c>
      <c r="AY573" s="24" t="s">
        <v>153</v>
      </c>
      <c r="BE573" s="139">
        <f>IF(U573="základná",N573,0)</f>
        <v>0</v>
      </c>
      <c r="BF573" s="139">
        <f>IF(U573="znížená",N573,0)</f>
        <v>0</v>
      </c>
      <c r="BG573" s="139">
        <f>IF(U573="zákl. prenesená",N573,0)</f>
        <v>0</v>
      </c>
      <c r="BH573" s="139">
        <f>IF(U573="zníž. prenesená",N573,0)</f>
        <v>0</v>
      </c>
      <c r="BI573" s="139">
        <f>IF(U573="nulová",N573,0)</f>
        <v>0</v>
      </c>
      <c r="BJ573" s="24" t="s">
        <v>132</v>
      </c>
      <c r="BK573" s="226">
        <f>ROUND(L573*K573,3)</f>
        <v>0</v>
      </c>
      <c r="BL573" s="24" t="s">
        <v>512</v>
      </c>
      <c r="BM573" s="24" t="s">
        <v>1065</v>
      </c>
    </row>
    <row r="574" s="1" customFormat="1" ht="25.5" customHeight="1">
      <c r="B574" s="48"/>
      <c r="C574" s="216" t="s">
        <v>1066</v>
      </c>
      <c r="D574" s="216" t="s">
        <v>154</v>
      </c>
      <c r="E574" s="217" t="s">
        <v>1067</v>
      </c>
      <c r="F574" s="218" t="s">
        <v>1068</v>
      </c>
      <c r="G574" s="218"/>
      <c r="H574" s="218"/>
      <c r="I574" s="218"/>
      <c r="J574" s="219" t="s">
        <v>362</v>
      </c>
      <c r="K574" s="220">
        <v>85</v>
      </c>
      <c r="L574" s="221">
        <v>0</v>
      </c>
      <c r="M574" s="222"/>
      <c r="N574" s="220">
        <f>ROUND(L574*K574,3)</f>
        <v>0</v>
      </c>
      <c r="O574" s="220"/>
      <c r="P574" s="220"/>
      <c r="Q574" s="220"/>
      <c r="R574" s="50"/>
      <c r="T574" s="223" t="s">
        <v>20</v>
      </c>
      <c r="U574" s="58" t="s">
        <v>44</v>
      </c>
      <c r="V574" s="49"/>
      <c r="W574" s="224">
        <f>V574*K574</f>
        <v>0</v>
      </c>
      <c r="X574" s="224">
        <v>0</v>
      </c>
      <c r="Y574" s="224">
        <f>X574*K574</f>
        <v>0</v>
      </c>
      <c r="Z574" s="224">
        <v>0</v>
      </c>
      <c r="AA574" s="225">
        <f>Z574*K574</f>
        <v>0</v>
      </c>
      <c r="AR574" s="24" t="s">
        <v>512</v>
      </c>
      <c r="AT574" s="24" t="s">
        <v>154</v>
      </c>
      <c r="AU574" s="24" t="s">
        <v>132</v>
      </c>
      <c r="AY574" s="24" t="s">
        <v>153</v>
      </c>
      <c r="BE574" s="139">
        <f>IF(U574="základná",N574,0)</f>
        <v>0</v>
      </c>
      <c r="BF574" s="139">
        <f>IF(U574="znížená",N574,0)</f>
        <v>0</v>
      </c>
      <c r="BG574" s="139">
        <f>IF(U574="zákl. prenesená",N574,0)</f>
        <v>0</v>
      </c>
      <c r="BH574" s="139">
        <f>IF(U574="zníž. prenesená",N574,0)</f>
        <v>0</v>
      </c>
      <c r="BI574" s="139">
        <f>IF(U574="nulová",N574,0)</f>
        <v>0</v>
      </c>
      <c r="BJ574" s="24" t="s">
        <v>132</v>
      </c>
      <c r="BK574" s="226">
        <f>ROUND(L574*K574,3)</f>
        <v>0</v>
      </c>
      <c r="BL574" s="24" t="s">
        <v>512</v>
      </c>
      <c r="BM574" s="24" t="s">
        <v>1069</v>
      </c>
    </row>
    <row r="575" s="1" customFormat="1" ht="25.5" customHeight="1">
      <c r="B575" s="48"/>
      <c r="C575" s="266" t="s">
        <v>1070</v>
      </c>
      <c r="D575" s="266" t="s">
        <v>240</v>
      </c>
      <c r="E575" s="267" t="s">
        <v>1071</v>
      </c>
      <c r="F575" s="268" t="s">
        <v>1072</v>
      </c>
      <c r="G575" s="268"/>
      <c r="H575" s="268"/>
      <c r="I575" s="268"/>
      <c r="J575" s="269" t="s">
        <v>362</v>
      </c>
      <c r="K575" s="270">
        <v>85</v>
      </c>
      <c r="L575" s="271">
        <v>0</v>
      </c>
      <c r="M575" s="272"/>
      <c r="N575" s="270">
        <f>ROUND(L575*K575,3)</f>
        <v>0</v>
      </c>
      <c r="O575" s="220"/>
      <c r="P575" s="220"/>
      <c r="Q575" s="220"/>
      <c r="R575" s="50"/>
      <c r="T575" s="223" t="s">
        <v>20</v>
      </c>
      <c r="U575" s="58" t="s">
        <v>44</v>
      </c>
      <c r="V575" s="49"/>
      <c r="W575" s="224">
        <f>V575*K575</f>
        <v>0</v>
      </c>
      <c r="X575" s="224">
        <v>0</v>
      </c>
      <c r="Y575" s="224">
        <f>X575*K575</f>
        <v>0</v>
      </c>
      <c r="Z575" s="224">
        <v>0</v>
      </c>
      <c r="AA575" s="225">
        <f>Z575*K575</f>
        <v>0</v>
      </c>
      <c r="AR575" s="24" t="s">
        <v>680</v>
      </c>
      <c r="AT575" s="24" t="s">
        <v>240</v>
      </c>
      <c r="AU575" s="24" t="s">
        <v>132</v>
      </c>
      <c r="AY575" s="24" t="s">
        <v>153</v>
      </c>
      <c r="BE575" s="139">
        <f>IF(U575="základná",N575,0)</f>
        <v>0</v>
      </c>
      <c r="BF575" s="139">
        <f>IF(U575="znížená",N575,0)</f>
        <v>0</v>
      </c>
      <c r="BG575" s="139">
        <f>IF(U575="zákl. prenesená",N575,0)</f>
        <v>0</v>
      </c>
      <c r="BH575" s="139">
        <f>IF(U575="zníž. prenesená",N575,0)</f>
        <v>0</v>
      </c>
      <c r="BI575" s="139">
        <f>IF(U575="nulová",N575,0)</f>
        <v>0</v>
      </c>
      <c r="BJ575" s="24" t="s">
        <v>132</v>
      </c>
      <c r="BK575" s="226">
        <f>ROUND(L575*K575,3)</f>
        <v>0</v>
      </c>
      <c r="BL575" s="24" t="s">
        <v>512</v>
      </c>
      <c r="BM575" s="24" t="s">
        <v>1073</v>
      </c>
    </row>
    <row r="576" s="1" customFormat="1" ht="25.5" customHeight="1">
      <c r="B576" s="48"/>
      <c r="C576" s="216" t="s">
        <v>1074</v>
      </c>
      <c r="D576" s="216" t="s">
        <v>154</v>
      </c>
      <c r="E576" s="217" t="s">
        <v>1075</v>
      </c>
      <c r="F576" s="218" t="s">
        <v>1076</v>
      </c>
      <c r="G576" s="218"/>
      <c r="H576" s="218"/>
      <c r="I576" s="218"/>
      <c r="J576" s="219" t="s">
        <v>362</v>
      </c>
      <c r="K576" s="220">
        <v>30</v>
      </c>
      <c r="L576" s="221">
        <v>0</v>
      </c>
      <c r="M576" s="222"/>
      <c r="N576" s="220">
        <f>ROUND(L576*K576,3)</f>
        <v>0</v>
      </c>
      <c r="O576" s="220"/>
      <c r="P576" s="220"/>
      <c r="Q576" s="220"/>
      <c r="R576" s="50"/>
      <c r="T576" s="223" t="s">
        <v>20</v>
      </c>
      <c r="U576" s="58" t="s">
        <v>44</v>
      </c>
      <c r="V576" s="49"/>
      <c r="W576" s="224">
        <f>V576*K576</f>
        <v>0</v>
      </c>
      <c r="X576" s="224">
        <v>0</v>
      </c>
      <c r="Y576" s="224">
        <f>X576*K576</f>
        <v>0</v>
      </c>
      <c r="Z576" s="224">
        <v>0</v>
      </c>
      <c r="AA576" s="225">
        <f>Z576*K576</f>
        <v>0</v>
      </c>
      <c r="AR576" s="24" t="s">
        <v>512</v>
      </c>
      <c r="AT576" s="24" t="s">
        <v>154</v>
      </c>
      <c r="AU576" s="24" t="s">
        <v>132</v>
      </c>
      <c r="AY576" s="24" t="s">
        <v>153</v>
      </c>
      <c r="BE576" s="139">
        <f>IF(U576="základná",N576,0)</f>
        <v>0</v>
      </c>
      <c r="BF576" s="139">
        <f>IF(U576="znížená",N576,0)</f>
        <v>0</v>
      </c>
      <c r="BG576" s="139">
        <f>IF(U576="zákl. prenesená",N576,0)</f>
        <v>0</v>
      </c>
      <c r="BH576" s="139">
        <f>IF(U576="zníž. prenesená",N576,0)</f>
        <v>0</v>
      </c>
      <c r="BI576" s="139">
        <f>IF(U576="nulová",N576,0)</f>
        <v>0</v>
      </c>
      <c r="BJ576" s="24" t="s">
        <v>132</v>
      </c>
      <c r="BK576" s="226">
        <f>ROUND(L576*K576,3)</f>
        <v>0</v>
      </c>
      <c r="BL576" s="24" t="s">
        <v>512</v>
      </c>
      <c r="BM576" s="24" t="s">
        <v>1077</v>
      </c>
    </row>
    <row r="577" s="1" customFormat="1" ht="25.5" customHeight="1">
      <c r="B577" s="48"/>
      <c r="C577" s="266" t="s">
        <v>1078</v>
      </c>
      <c r="D577" s="266" t="s">
        <v>240</v>
      </c>
      <c r="E577" s="267" t="s">
        <v>1079</v>
      </c>
      <c r="F577" s="268" t="s">
        <v>1080</v>
      </c>
      <c r="G577" s="268"/>
      <c r="H577" s="268"/>
      <c r="I577" s="268"/>
      <c r="J577" s="269" t="s">
        <v>362</v>
      </c>
      <c r="K577" s="270">
        <v>30</v>
      </c>
      <c r="L577" s="271">
        <v>0</v>
      </c>
      <c r="M577" s="272"/>
      <c r="N577" s="270">
        <f>ROUND(L577*K577,3)</f>
        <v>0</v>
      </c>
      <c r="O577" s="220"/>
      <c r="P577" s="220"/>
      <c r="Q577" s="220"/>
      <c r="R577" s="50"/>
      <c r="T577" s="223" t="s">
        <v>20</v>
      </c>
      <c r="U577" s="58" t="s">
        <v>44</v>
      </c>
      <c r="V577" s="49"/>
      <c r="W577" s="224">
        <f>V577*K577</f>
        <v>0</v>
      </c>
      <c r="X577" s="224">
        <v>0</v>
      </c>
      <c r="Y577" s="224">
        <f>X577*K577</f>
        <v>0</v>
      </c>
      <c r="Z577" s="224">
        <v>0</v>
      </c>
      <c r="AA577" s="225">
        <f>Z577*K577</f>
        <v>0</v>
      </c>
      <c r="AR577" s="24" t="s">
        <v>680</v>
      </c>
      <c r="AT577" s="24" t="s">
        <v>240</v>
      </c>
      <c r="AU577" s="24" t="s">
        <v>132</v>
      </c>
      <c r="AY577" s="24" t="s">
        <v>153</v>
      </c>
      <c r="BE577" s="139">
        <f>IF(U577="základná",N577,0)</f>
        <v>0</v>
      </c>
      <c r="BF577" s="139">
        <f>IF(U577="znížená",N577,0)</f>
        <v>0</v>
      </c>
      <c r="BG577" s="139">
        <f>IF(U577="zákl. prenesená",N577,0)</f>
        <v>0</v>
      </c>
      <c r="BH577" s="139">
        <f>IF(U577="zníž. prenesená",N577,0)</f>
        <v>0</v>
      </c>
      <c r="BI577" s="139">
        <f>IF(U577="nulová",N577,0)</f>
        <v>0</v>
      </c>
      <c r="BJ577" s="24" t="s">
        <v>132</v>
      </c>
      <c r="BK577" s="226">
        <f>ROUND(L577*K577,3)</f>
        <v>0</v>
      </c>
      <c r="BL577" s="24" t="s">
        <v>512</v>
      </c>
      <c r="BM577" s="24" t="s">
        <v>1081</v>
      </c>
    </row>
    <row r="578" s="1" customFormat="1" ht="16.5" customHeight="1">
      <c r="B578" s="48"/>
      <c r="C578" s="216" t="s">
        <v>1082</v>
      </c>
      <c r="D578" s="216" t="s">
        <v>154</v>
      </c>
      <c r="E578" s="217" t="s">
        <v>1083</v>
      </c>
      <c r="F578" s="218" t="s">
        <v>1084</v>
      </c>
      <c r="G578" s="218"/>
      <c r="H578" s="218"/>
      <c r="I578" s="218"/>
      <c r="J578" s="219" t="s">
        <v>1085</v>
      </c>
      <c r="K578" s="220">
        <v>3</v>
      </c>
      <c r="L578" s="221">
        <v>0</v>
      </c>
      <c r="M578" s="222"/>
      <c r="N578" s="220">
        <f>ROUND(L578*K578,3)</f>
        <v>0</v>
      </c>
      <c r="O578" s="220"/>
      <c r="P578" s="220"/>
      <c r="Q578" s="220"/>
      <c r="R578" s="50"/>
      <c r="T578" s="223" t="s">
        <v>20</v>
      </c>
      <c r="U578" s="58" t="s">
        <v>44</v>
      </c>
      <c r="V578" s="49"/>
      <c r="W578" s="224">
        <f>V578*K578</f>
        <v>0</v>
      </c>
      <c r="X578" s="224">
        <v>0</v>
      </c>
      <c r="Y578" s="224">
        <f>X578*K578</f>
        <v>0</v>
      </c>
      <c r="Z578" s="224">
        <v>0</v>
      </c>
      <c r="AA578" s="225">
        <f>Z578*K578</f>
        <v>0</v>
      </c>
      <c r="AR578" s="24" t="s">
        <v>512</v>
      </c>
      <c r="AT578" s="24" t="s">
        <v>154</v>
      </c>
      <c r="AU578" s="24" t="s">
        <v>132</v>
      </c>
      <c r="AY578" s="24" t="s">
        <v>153</v>
      </c>
      <c r="BE578" s="139">
        <f>IF(U578="základná",N578,0)</f>
        <v>0</v>
      </c>
      <c r="BF578" s="139">
        <f>IF(U578="znížená",N578,0)</f>
        <v>0</v>
      </c>
      <c r="BG578" s="139">
        <f>IF(U578="zákl. prenesená",N578,0)</f>
        <v>0</v>
      </c>
      <c r="BH578" s="139">
        <f>IF(U578="zníž. prenesená",N578,0)</f>
        <v>0</v>
      </c>
      <c r="BI578" s="139">
        <f>IF(U578="nulová",N578,0)</f>
        <v>0</v>
      </c>
      <c r="BJ578" s="24" t="s">
        <v>132</v>
      </c>
      <c r="BK578" s="226">
        <f>ROUND(L578*K578,3)</f>
        <v>0</v>
      </c>
      <c r="BL578" s="24" t="s">
        <v>512</v>
      </c>
      <c r="BM578" s="24" t="s">
        <v>1086</v>
      </c>
    </row>
    <row r="579" s="1" customFormat="1" ht="25.5" customHeight="1">
      <c r="B579" s="48"/>
      <c r="C579" s="216" t="s">
        <v>1087</v>
      </c>
      <c r="D579" s="216" t="s">
        <v>154</v>
      </c>
      <c r="E579" s="217" t="s">
        <v>1088</v>
      </c>
      <c r="F579" s="218" t="s">
        <v>1089</v>
      </c>
      <c r="G579" s="218"/>
      <c r="H579" s="218"/>
      <c r="I579" s="218"/>
      <c r="J579" s="219" t="s">
        <v>1085</v>
      </c>
      <c r="K579" s="220">
        <v>4</v>
      </c>
      <c r="L579" s="221">
        <v>0</v>
      </c>
      <c r="M579" s="222"/>
      <c r="N579" s="220">
        <f>ROUND(L579*K579,3)</f>
        <v>0</v>
      </c>
      <c r="O579" s="220"/>
      <c r="P579" s="220"/>
      <c r="Q579" s="220"/>
      <c r="R579" s="50"/>
      <c r="T579" s="223" t="s">
        <v>20</v>
      </c>
      <c r="U579" s="58" t="s">
        <v>44</v>
      </c>
      <c r="V579" s="49"/>
      <c r="W579" s="224">
        <f>V579*K579</f>
        <v>0</v>
      </c>
      <c r="X579" s="224">
        <v>0</v>
      </c>
      <c r="Y579" s="224">
        <f>X579*K579</f>
        <v>0</v>
      </c>
      <c r="Z579" s="224">
        <v>0</v>
      </c>
      <c r="AA579" s="225">
        <f>Z579*K579</f>
        <v>0</v>
      </c>
      <c r="AR579" s="24" t="s">
        <v>512</v>
      </c>
      <c r="AT579" s="24" t="s">
        <v>154</v>
      </c>
      <c r="AU579" s="24" t="s">
        <v>132</v>
      </c>
      <c r="AY579" s="24" t="s">
        <v>153</v>
      </c>
      <c r="BE579" s="139">
        <f>IF(U579="základná",N579,0)</f>
        <v>0</v>
      </c>
      <c r="BF579" s="139">
        <f>IF(U579="znížená",N579,0)</f>
        <v>0</v>
      </c>
      <c r="BG579" s="139">
        <f>IF(U579="zákl. prenesená",N579,0)</f>
        <v>0</v>
      </c>
      <c r="BH579" s="139">
        <f>IF(U579="zníž. prenesená",N579,0)</f>
        <v>0</v>
      </c>
      <c r="BI579" s="139">
        <f>IF(U579="nulová",N579,0)</f>
        <v>0</v>
      </c>
      <c r="BJ579" s="24" t="s">
        <v>132</v>
      </c>
      <c r="BK579" s="226">
        <f>ROUND(L579*K579,3)</f>
        <v>0</v>
      </c>
      <c r="BL579" s="24" t="s">
        <v>512</v>
      </c>
      <c r="BM579" s="24" t="s">
        <v>1090</v>
      </c>
    </row>
    <row r="580" s="1" customFormat="1" ht="16.5" customHeight="1">
      <c r="B580" s="48"/>
      <c r="C580" s="216" t="s">
        <v>1091</v>
      </c>
      <c r="D580" s="216" t="s">
        <v>154</v>
      </c>
      <c r="E580" s="217" t="s">
        <v>1092</v>
      </c>
      <c r="F580" s="218" t="s">
        <v>1093</v>
      </c>
      <c r="G580" s="218"/>
      <c r="H580" s="218"/>
      <c r="I580" s="218"/>
      <c r="J580" s="219" t="s">
        <v>1085</v>
      </c>
      <c r="K580" s="220">
        <v>4</v>
      </c>
      <c r="L580" s="221">
        <v>0</v>
      </c>
      <c r="M580" s="222"/>
      <c r="N580" s="220">
        <f>ROUND(L580*K580,3)</f>
        <v>0</v>
      </c>
      <c r="O580" s="220"/>
      <c r="P580" s="220"/>
      <c r="Q580" s="220"/>
      <c r="R580" s="50"/>
      <c r="T580" s="223" t="s">
        <v>20</v>
      </c>
      <c r="U580" s="58" t="s">
        <v>44</v>
      </c>
      <c r="V580" s="49"/>
      <c r="W580" s="224">
        <f>V580*K580</f>
        <v>0</v>
      </c>
      <c r="X580" s="224">
        <v>0</v>
      </c>
      <c r="Y580" s="224">
        <f>X580*K580</f>
        <v>0</v>
      </c>
      <c r="Z580" s="224">
        <v>0</v>
      </c>
      <c r="AA580" s="225">
        <f>Z580*K580</f>
        <v>0</v>
      </c>
      <c r="AR580" s="24" t="s">
        <v>512</v>
      </c>
      <c r="AT580" s="24" t="s">
        <v>154</v>
      </c>
      <c r="AU580" s="24" t="s">
        <v>132</v>
      </c>
      <c r="AY580" s="24" t="s">
        <v>153</v>
      </c>
      <c r="BE580" s="139">
        <f>IF(U580="základná",N580,0)</f>
        <v>0</v>
      </c>
      <c r="BF580" s="139">
        <f>IF(U580="znížená",N580,0)</f>
        <v>0</v>
      </c>
      <c r="BG580" s="139">
        <f>IF(U580="zákl. prenesená",N580,0)</f>
        <v>0</v>
      </c>
      <c r="BH580" s="139">
        <f>IF(U580="zníž. prenesená",N580,0)</f>
        <v>0</v>
      </c>
      <c r="BI580" s="139">
        <f>IF(U580="nulová",N580,0)</f>
        <v>0</v>
      </c>
      <c r="BJ580" s="24" t="s">
        <v>132</v>
      </c>
      <c r="BK580" s="226">
        <f>ROUND(L580*K580,3)</f>
        <v>0</v>
      </c>
      <c r="BL580" s="24" t="s">
        <v>512</v>
      </c>
      <c r="BM580" s="24" t="s">
        <v>1094</v>
      </c>
    </row>
    <row r="581" s="9" customFormat="1" ht="29.88" customHeight="1">
      <c r="B581" s="202"/>
      <c r="C581" s="203"/>
      <c r="D581" s="213" t="s">
        <v>125</v>
      </c>
      <c r="E581" s="213"/>
      <c r="F581" s="213"/>
      <c r="G581" s="213"/>
      <c r="H581" s="213"/>
      <c r="I581" s="213"/>
      <c r="J581" s="213"/>
      <c r="K581" s="213"/>
      <c r="L581" s="213"/>
      <c r="M581" s="213"/>
      <c r="N581" s="254">
        <f>BK581</f>
        <v>0</v>
      </c>
      <c r="O581" s="255"/>
      <c r="P581" s="255"/>
      <c r="Q581" s="255"/>
      <c r="R581" s="206"/>
      <c r="T581" s="207"/>
      <c r="U581" s="203"/>
      <c r="V581" s="203"/>
      <c r="W581" s="208">
        <f>SUM(W582:W584)</f>
        <v>0</v>
      </c>
      <c r="X581" s="203"/>
      <c r="Y581" s="208">
        <f>SUM(Y582:Y584)</f>
        <v>0</v>
      </c>
      <c r="Z581" s="203"/>
      <c r="AA581" s="209">
        <f>SUM(AA582:AA584)</f>
        <v>0</v>
      </c>
      <c r="AR581" s="210" t="s">
        <v>168</v>
      </c>
      <c r="AT581" s="211" t="s">
        <v>76</v>
      </c>
      <c r="AU581" s="211" t="s">
        <v>82</v>
      </c>
      <c r="AY581" s="210" t="s">
        <v>153</v>
      </c>
      <c r="BK581" s="212">
        <f>SUM(BK582:BK584)</f>
        <v>0</v>
      </c>
    </row>
    <row r="582" s="1" customFormat="1" ht="25.5" customHeight="1">
      <c r="B582" s="48"/>
      <c r="C582" s="216" t="s">
        <v>1095</v>
      </c>
      <c r="D582" s="216" t="s">
        <v>154</v>
      </c>
      <c r="E582" s="217" t="s">
        <v>1096</v>
      </c>
      <c r="F582" s="218" t="s">
        <v>1097</v>
      </c>
      <c r="G582" s="218"/>
      <c r="H582" s="218"/>
      <c r="I582" s="218"/>
      <c r="J582" s="219" t="s">
        <v>362</v>
      </c>
      <c r="K582" s="220">
        <v>55</v>
      </c>
      <c r="L582" s="221">
        <v>0</v>
      </c>
      <c r="M582" s="222"/>
      <c r="N582" s="220">
        <f>ROUND(L582*K582,3)</f>
        <v>0</v>
      </c>
      <c r="O582" s="220"/>
      <c r="P582" s="220"/>
      <c r="Q582" s="220"/>
      <c r="R582" s="50"/>
      <c r="T582" s="223" t="s">
        <v>20</v>
      </c>
      <c r="U582" s="58" t="s">
        <v>44</v>
      </c>
      <c r="V582" s="49"/>
      <c r="W582" s="224">
        <f>V582*K582</f>
        <v>0</v>
      </c>
      <c r="X582" s="224">
        <v>0</v>
      </c>
      <c r="Y582" s="224">
        <f>X582*K582</f>
        <v>0</v>
      </c>
      <c r="Z582" s="224">
        <v>0</v>
      </c>
      <c r="AA582" s="225">
        <f>Z582*K582</f>
        <v>0</v>
      </c>
      <c r="AR582" s="24" t="s">
        <v>512</v>
      </c>
      <c r="AT582" s="24" t="s">
        <v>154</v>
      </c>
      <c r="AU582" s="24" t="s">
        <v>132</v>
      </c>
      <c r="AY582" s="24" t="s">
        <v>153</v>
      </c>
      <c r="BE582" s="139">
        <f>IF(U582="základná",N582,0)</f>
        <v>0</v>
      </c>
      <c r="BF582" s="139">
        <f>IF(U582="znížená",N582,0)</f>
        <v>0</v>
      </c>
      <c r="BG582" s="139">
        <f>IF(U582="zákl. prenesená",N582,0)</f>
        <v>0</v>
      </c>
      <c r="BH582" s="139">
        <f>IF(U582="zníž. prenesená",N582,0)</f>
        <v>0</v>
      </c>
      <c r="BI582" s="139">
        <f>IF(U582="nulová",N582,0)</f>
        <v>0</v>
      </c>
      <c r="BJ582" s="24" t="s">
        <v>132</v>
      </c>
      <c r="BK582" s="226">
        <f>ROUND(L582*K582,3)</f>
        <v>0</v>
      </c>
      <c r="BL582" s="24" t="s">
        <v>512</v>
      </c>
      <c r="BM582" s="24" t="s">
        <v>1098</v>
      </c>
    </row>
    <row r="583" s="1" customFormat="1" ht="25.5" customHeight="1">
      <c r="B583" s="48"/>
      <c r="C583" s="216" t="s">
        <v>1099</v>
      </c>
      <c r="D583" s="216" t="s">
        <v>154</v>
      </c>
      <c r="E583" s="217" t="s">
        <v>1100</v>
      </c>
      <c r="F583" s="218" t="s">
        <v>1101</v>
      </c>
      <c r="G583" s="218"/>
      <c r="H583" s="218"/>
      <c r="I583" s="218"/>
      <c r="J583" s="219" t="s">
        <v>171</v>
      </c>
      <c r="K583" s="220">
        <v>15.4</v>
      </c>
      <c r="L583" s="221">
        <v>0</v>
      </c>
      <c r="M583" s="222"/>
      <c r="N583" s="220">
        <f>ROUND(L583*K583,3)</f>
        <v>0</v>
      </c>
      <c r="O583" s="220"/>
      <c r="P583" s="220"/>
      <c r="Q583" s="220"/>
      <c r="R583" s="50"/>
      <c r="T583" s="223" t="s">
        <v>20</v>
      </c>
      <c r="U583" s="58" t="s">
        <v>44</v>
      </c>
      <c r="V583" s="49"/>
      <c r="W583" s="224">
        <f>V583*K583</f>
        <v>0</v>
      </c>
      <c r="X583" s="224">
        <v>0</v>
      </c>
      <c r="Y583" s="224">
        <f>X583*K583</f>
        <v>0</v>
      </c>
      <c r="Z583" s="224">
        <v>0</v>
      </c>
      <c r="AA583" s="225">
        <f>Z583*K583</f>
        <v>0</v>
      </c>
      <c r="AR583" s="24" t="s">
        <v>512</v>
      </c>
      <c r="AT583" s="24" t="s">
        <v>154</v>
      </c>
      <c r="AU583" s="24" t="s">
        <v>132</v>
      </c>
      <c r="AY583" s="24" t="s">
        <v>153</v>
      </c>
      <c r="BE583" s="139">
        <f>IF(U583="základná",N583,0)</f>
        <v>0</v>
      </c>
      <c r="BF583" s="139">
        <f>IF(U583="znížená",N583,0)</f>
        <v>0</v>
      </c>
      <c r="BG583" s="139">
        <f>IF(U583="zákl. prenesená",N583,0)</f>
        <v>0</v>
      </c>
      <c r="BH583" s="139">
        <f>IF(U583="zníž. prenesená",N583,0)</f>
        <v>0</v>
      </c>
      <c r="BI583" s="139">
        <f>IF(U583="nulová",N583,0)</f>
        <v>0</v>
      </c>
      <c r="BJ583" s="24" t="s">
        <v>132</v>
      </c>
      <c r="BK583" s="226">
        <f>ROUND(L583*K583,3)</f>
        <v>0</v>
      </c>
      <c r="BL583" s="24" t="s">
        <v>512</v>
      </c>
      <c r="BM583" s="24" t="s">
        <v>1102</v>
      </c>
    </row>
    <row r="584" s="1" customFormat="1" ht="38.25" customHeight="1">
      <c r="B584" s="48"/>
      <c r="C584" s="216" t="s">
        <v>1103</v>
      </c>
      <c r="D584" s="216" t="s">
        <v>154</v>
      </c>
      <c r="E584" s="217" t="s">
        <v>1104</v>
      </c>
      <c r="F584" s="218" t="s">
        <v>1105</v>
      </c>
      <c r="G584" s="218"/>
      <c r="H584" s="218"/>
      <c r="I584" s="218"/>
      <c r="J584" s="219" t="s">
        <v>362</v>
      </c>
      <c r="K584" s="220">
        <v>55</v>
      </c>
      <c r="L584" s="221">
        <v>0</v>
      </c>
      <c r="M584" s="222"/>
      <c r="N584" s="220">
        <f>ROUND(L584*K584,3)</f>
        <v>0</v>
      </c>
      <c r="O584" s="220"/>
      <c r="P584" s="220"/>
      <c r="Q584" s="220"/>
      <c r="R584" s="50"/>
      <c r="T584" s="223" t="s">
        <v>20</v>
      </c>
      <c r="U584" s="58" t="s">
        <v>44</v>
      </c>
      <c r="V584" s="49"/>
      <c r="W584" s="224">
        <f>V584*K584</f>
        <v>0</v>
      </c>
      <c r="X584" s="224">
        <v>0</v>
      </c>
      <c r="Y584" s="224">
        <f>X584*K584</f>
        <v>0</v>
      </c>
      <c r="Z584" s="224">
        <v>0</v>
      </c>
      <c r="AA584" s="225">
        <f>Z584*K584</f>
        <v>0</v>
      </c>
      <c r="AR584" s="24" t="s">
        <v>512</v>
      </c>
      <c r="AT584" s="24" t="s">
        <v>154</v>
      </c>
      <c r="AU584" s="24" t="s">
        <v>132</v>
      </c>
      <c r="AY584" s="24" t="s">
        <v>153</v>
      </c>
      <c r="BE584" s="139">
        <f>IF(U584="základná",N584,0)</f>
        <v>0</v>
      </c>
      <c r="BF584" s="139">
        <f>IF(U584="znížená",N584,0)</f>
        <v>0</v>
      </c>
      <c r="BG584" s="139">
        <f>IF(U584="zákl. prenesená",N584,0)</f>
        <v>0</v>
      </c>
      <c r="BH584" s="139">
        <f>IF(U584="zníž. prenesená",N584,0)</f>
        <v>0</v>
      </c>
      <c r="BI584" s="139">
        <f>IF(U584="nulová",N584,0)</f>
        <v>0</v>
      </c>
      <c r="BJ584" s="24" t="s">
        <v>132</v>
      </c>
      <c r="BK584" s="226">
        <f>ROUND(L584*K584,3)</f>
        <v>0</v>
      </c>
      <c r="BL584" s="24" t="s">
        <v>512</v>
      </c>
      <c r="BM584" s="24" t="s">
        <v>1106</v>
      </c>
    </row>
    <row r="585" s="9" customFormat="1" ht="37.44" customHeight="1">
      <c r="B585" s="202"/>
      <c r="C585" s="203"/>
      <c r="D585" s="204" t="s">
        <v>126</v>
      </c>
      <c r="E585" s="204"/>
      <c r="F585" s="204"/>
      <c r="G585" s="204"/>
      <c r="H585" s="204"/>
      <c r="I585" s="204"/>
      <c r="J585" s="204"/>
      <c r="K585" s="204"/>
      <c r="L585" s="204"/>
      <c r="M585" s="204"/>
      <c r="N585" s="277">
        <f>BK585</f>
        <v>0</v>
      </c>
      <c r="O585" s="278"/>
      <c r="P585" s="278"/>
      <c r="Q585" s="278"/>
      <c r="R585" s="206"/>
      <c r="T585" s="207"/>
      <c r="U585" s="203"/>
      <c r="V585" s="203"/>
      <c r="W585" s="208">
        <f>W586</f>
        <v>0</v>
      </c>
      <c r="X585" s="203"/>
      <c r="Y585" s="208">
        <f>Y586</f>
        <v>0</v>
      </c>
      <c r="Z585" s="203"/>
      <c r="AA585" s="209">
        <f>AA586</f>
        <v>0</v>
      </c>
      <c r="AR585" s="210" t="s">
        <v>158</v>
      </c>
      <c r="AT585" s="211" t="s">
        <v>76</v>
      </c>
      <c r="AU585" s="211" t="s">
        <v>77</v>
      </c>
      <c r="AY585" s="210" t="s">
        <v>153</v>
      </c>
      <c r="BK585" s="212">
        <f>BK586</f>
        <v>0</v>
      </c>
    </row>
    <row r="586" s="1" customFormat="1" ht="16.5" customHeight="1">
      <c r="B586" s="48"/>
      <c r="C586" s="216" t="s">
        <v>1107</v>
      </c>
      <c r="D586" s="216" t="s">
        <v>154</v>
      </c>
      <c r="E586" s="217" t="s">
        <v>1108</v>
      </c>
      <c r="F586" s="218" t="s">
        <v>1109</v>
      </c>
      <c r="G586" s="218"/>
      <c r="H586" s="218"/>
      <c r="I586" s="218"/>
      <c r="J586" s="219" t="s">
        <v>1110</v>
      </c>
      <c r="K586" s="220">
        <v>6</v>
      </c>
      <c r="L586" s="221">
        <v>0</v>
      </c>
      <c r="M586" s="222"/>
      <c r="N586" s="220">
        <f>ROUND(L586*K586,3)</f>
        <v>0</v>
      </c>
      <c r="O586" s="220"/>
      <c r="P586" s="220"/>
      <c r="Q586" s="220"/>
      <c r="R586" s="50"/>
      <c r="T586" s="223" t="s">
        <v>20</v>
      </c>
      <c r="U586" s="58" t="s">
        <v>44</v>
      </c>
      <c r="V586" s="49"/>
      <c r="W586" s="224">
        <f>V586*K586</f>
        <v>0</v>
      </c>
      <c r="X586" s="224">
        <v>0</v>
      </c>
      <c r="Y586" s="224">
        <f>X586*K586</f>
        <v>0</v>
      </c>
      <c r="Z586" s="224">
        <v>0</v>
      </c>
      <c r="AA586" s="225">
        <f>Z586*K586</f>
        <v>0</v>
      </c>
      <c r="AR586" s="24" t="s">
        <v>1111</v>
      </c>
      <c r="AT586" s="24" t="s">
        <v>154</v>
      </c>
      <c r="AU586" s="24" t="s">
        <v>82</v>
      </c>
      <c r="AY586" s="24" t="s">
        <v>153</v>
      </c>
      <c r="BE586" s="139">
        <f>IF(U586="základná",N586,0)</f>
        <v>0</v>
      </c>
      <c r="BF586" s="139">
        <f>IF(U586="znížená",N586,0)</f>
        <v>0</v>
      </c>
      <c r="BG586" s="139">
        <f>IF(U586="zákl. prenesená",N586,0)</f>
        <v>0</v>
      </c>
      <c r="BH586" s="139">
        <f>IF(U586="zníž. prenesená",N586,0)</f>
        <v>0</v>
      </c>
      <c r="BI586" s="139">
        <f>IF(U586="nulová",N586,0)</f>
        <v>0</v>
      </c>
      <c r="BJ586" s="24" t="s">
        <v>132</v>
      </c>
      <c r="BK586" s="226">
        <f>ROUND(L586*K586,3)</f>
        <v>0</v>
      </c>
      <c r="BL586" s="24" t="s">
        <v>1111</v>
      </c>
      <c r="BM586" s="24" t="s">
        <v>1112</v>
      </c>
    </row>
    <row r="587" s="9" customFormat="1" ht="37.44" customHeight="1">
      <c r="B587" s="202"/>
      <c r="C587" s="203"/>
      <c r="D587" s="204" t="s">
        <v>127</v>
      </c>
      <c r="E587" s="204"/>
      <c r="F587" s="204"/>
      <c r="G587" s="204"/>
      <c r="H587" s="204"/>
      <c r="I587" s="204"/>
      <c r="J587" s="204"/>
      <c r="K587" s="204"/>
      <c r="L587" s="204"/>
      <c r="M587" s="204"/>
      <c r="N587" s="277">
        <f>BK587</f>
        <v>0</v>
      </c>
      <c r="O587" s="278"/>
      <c r="P587" s="278"/>
      <c r="Q587" s="278"/>
      <c r="R587" s="206"/>
      <c r="T587" s="207"/>
      <c r="U587" s="203"/>
      <c r="V587" s="203"/>
      <c r="W587" s="208">
        <f>SUM(W588:W589)</f>
        <v>0</v>
      </c>
      <c r="X587" s="203"/>
      <c r="Y587" s="208">
        <f>SUM(Y588:Y589)</f>
        <v>0</v>
      </c>
      <c r="Z587" s="203"/>
      <c r="AA587" s="209">
        <f>SUM(AA588:AA589)</f>
        <v>0</v>
      </c>
      <c r="AR587" s="210" t="s">
        <v>158</v>
      </c>
      <c r="AT587" s="211" t="s">
        <v>76</v>
      </c>
      <c r="AU587" s="211" t="s">
        <v>77</v>
      </c>
      <c r="AY587" s="210" t="s">
        <v>153</v>
      </c>
      <c r="BK587" s="212">
        <f>SUM(BK588:BK589)</f>
        <v>0</v>
      </c>
    </row>
    <row r="588" s="1" customFormat="1" ht="25.5" customHeight="1">
      <c r="B588" s="48"/>
      <c r="C588" s="216" t="s">
        <v>1113</v>
      </c>
      <c r="D588" s="216" t="s">
        <v>154</v>
      </c>
      <c r="E588" s="217" t="s">
        <v>1114</v>
      </c>
      <c r="F588" s="218" t="s">
        <v>1115</v>
      </c>
      <c r="G588" s="218"/>
      <c r="H588" s="218"/>
      <c r="I588" s="218"/>
      <c r="J588" s="219" t="s">
        <v>1110</v>
      </c>
      <c r="K588" s="220">
        <v>10</v>
      </c>
      <c r="L588" s="221">
        <v>0</v>
      </c>
      <c r="M588" s="222"/>
      <c r="N588" s="220">
        <f>ROUND(L588*K588,3)</f>
        <v>0</v>
      </c>
      <c r="O588" s="220"/>
      <c r="P588" s="220"/>
      <c r="Q588" s="220"/>
      <c r="R588" s="50"/>
      <c r="T588" s="223" t="s">
        <v>20</v>
      </c>
      <c r="U588" s="58" t="s">
        <v>44</v>
      </c>
      <c r="V588" s="49"/>
      <c r="W588" s="224">
        <f>V588*K588</f>
        <v>0</v>
      </c>
      <c r="X588" s="224">
        <v>0</v>
      </c>
      <c r="Y588" s="224">
        <f>X588*K588</f>
        <v>0</v>
      </c>
      <c r="Z588" s="224">
        <v>0</v>
      </c>
      <c r="AA588" s="225">
        <f>Z588*K588</f>
        <v>0</v>
      </c>
      <c r="AR588" s="24" t="s">
        <v>1111</v>
      </c>
      <c r="AT588" s="24" t="s">
        <v>154</v>
      </c>
      <c r="AU588" s="24" t="s">
        <v>82</v>
      </c>
      <c r="AY588" s="24" t="s">
        <v>153</v>
      </c>
      <c r="BE588" s="139">
        <f>IF(U588="základná",N588,0)</f>
        <v>0</v>
      </c>
      <c r="BF588" s="139">
        <f>IF(U588="znížená",N588,0)</f>
        <v>0</v>
      </c>
      <c r="BG588" s="139">
        <f>IF(U588="zákl. prenesená",N588,0)</f>
        <v>0</v>
      </c>
      <c r="BH588" s="139">
        <f>IF(U588="zníž. prenesená",N588,0)</f>
        <v>0</v>
      </c>
      <c r="BI588" s="139">
        <f>IF(U588="nulová",N588,0)</f>
        <v>0</v>
      </c>
      <c r="BJ588" s="24" t="s">
        <v>132</v>
      </c>
      <c r="BK588" s="226">
        <f>ROUND(L588*K588,3)</f>
        <v>0</v>
      </c>
      <c r="BL588" s="24" t="s">
        <v>1111</v>
      </c>
      <c r="BM588" s="24" t="s">
        <v>1116</v>
      </c>
    </row>
    <row r="589" s="1" customFormat="1" ht="25.5" customHeight="1">
      <c r="B589" s="48"/>
      <c r="C589" s="216" t="s">
        <v>1117</v>
      </c>
      <c r="D589" s="216" t="s">
        <v>154</v>
      </c>
      <c r="E589" s="217" t="s">
        <v>1118</v>
      </c>
      <c r="F589" s="218" t="s">
        <v>1119</v>
      </c>
      <c r="G589" s="218"/>
      <c r="H589" s="218"/>
      <c r="I589" s="218"/>
      <c r="J589" s="219" t="s">
        <v>1110</v>
      </c>
      <c r="K589" s="220">
        <v>10</v>
      </c>
      <c r="L589" s="221">
        <v>0</v>
      </c>
      <c r="M589" s="222"/>
      <c r="N589" s="220">
        <f>ROUND(L589*K589,3)</f>
        <v>0</v>
      </c>
      <c r="O589" s="220"/>
      <c r="P589" s="220"/>
      <c r="Q589" s="220"/>
      <c r="R589" s="50"/>
      <c r="T589" s="223" t="s">
        <v>20</v>
      </c>
      <c r="U589" s="58" t="s">
        <v>44</v>
      </c>
      <c r="V589" s="49"/>
      <c r="W589" s="224">
        <f>V589*K589</f>
        <v>0</v>
      </c>
      <c r="X589" s="224">
        <v>0</v>
      </c>
      <c r="Y589" s="224">
        <f>X589*K589</f>
        <v>0</v>
      </c>
      <c r="Z589" s="224">
        <v>0</v>
      </c>
      <c r="AA589" s="225">
        <f>Z589*K589</f>
        <v>0</v>
      </c>
      <c r="AR589" s="24" t="s">
        <v>1111</v>
      </c>
      <c r="AT589" s="24" t="s">
        <v>154</v>
      </c>
      <c r="AU589" s="24" t="s">
        <v>82</v>
      </c>
      <c r="AY589" s="24" t="s">
        <v>153</v>
      </c>
      <c r="BE589" s="139">
        <f>IF(U589="základná",N589,0)</f>
        <v>0</v>
      </c>
      <c r="BF589" s="139">
        <f>IF(U589="znížená",N589,0)</f>
        <v>0</v>
      </c>
      <c r="BG589" s="139">
        <f>IF(U589="zákl. prenesená",N589,0)</f>
        <v>0</v>
      </c>
      <c r="BH589" s="139">
        <f>IF(U589="zníž. prenesená",N589,0)</f>
        <v>0</v>
      </c>
      <c r="BI589" s="139">
        <f>IF(U589="nulová",N589,0)</f>
        <v>0</v>
      </c>
      <c r="BJ589" s="24" t="s">
        <v>132</v>
      </c>
      <c r="BK589" s="226">
        <f>ROUND(L589*K589,3)</f>
        <v>0</v>
      </c>
      <c r="BL589" s="24" t="s">
        <v>1111</v>
      </c>
      <c r="BM589" s="24" t="s">
        <v>1120</v>
      </c>
    </row>
    <row r="590" s="1" customFormat="1" ht="49.92" customHeight="1">
      <c r="B590" s="48"/>
      <c r="C590" s="49"/>
      <c r="D590" s="204" t="s">
        <v>1121</v>
      </c>
      <c r="E590" s="49"/>
      <c r="F590" s="49"/>
      <c r="G590" s="49"/>
      <c r="H590" s="49"/>
      <c r="I590" s="49"/>
      <c r="J590" s="49"/>
      <c r="K590" s="49"/>
      <c r="L590" s="49"/>
      <c r="M590" s="49"/>
      <c r="N590" s="277">
        <f>BK590</f>
        <v>0</v>
      </c>
      <c r="O590" s="278"/>
      <c r="P590" s="278"/>
      <c r="Q590" s="278"/>
      <c r="R590" s="50"/>
      <c r="T590" s="186"/>
      <c r="U590" s="49"/>
      <c r="V590" s="49"/>
      <c r="W590" s="49"/>
      <c r="X590" s="49"/>
      <c r="Y590" s="49"/>
      <c r="Z590" s="49"/>
      <c r="AA590" s="102"/>
      <c r="AT590" s="24" t="s">
        <v>76</v>
      </c>
      <c r="AU590" s="24" t="s">
        <v>77</v>
      </c>
      <c r="AY590" s="24" t="s">
        <v>1122</v>
      </c>
      <c r="BK590" s="226">
        <f>SUM(BK591:BK595)</f>
        <v>0</v>
      </c>
    </row>
    <row r="591" s="1" customFormat="1" ht="22.32" customHeight="1">
      <c r="B591" s="48"/>
      <c r="C591" s="279" t="s">
        <v>20</v>
      </c>
      <c r="D591" s="279" t="s">
        <v>154</v>
      </c>
      <c r="E591" s="280" t="s">
        <v>20</v>
      </c>
      <c r="F591" s="281" t="s">
        <v>20</v>
      </c>
      <c r="G591" s="281"/>
      <c r="H591" s="281"/>
      <c r="I591" s="281"/>
      <c r="J591" s="282" t="s">
        <v>20</v>
      </c>
      <c r="K591" s="221"/>
      <c r="L591" s="221"/>
      <c r="M591" s="220"/>
      <c r="N591" s="220">
        <f>BK591</f>
        <v>0</v>
      </c>
      <c r="O591" s="220"/>
      <c r="P591" s="220"/>
      <c r="Q591" s="220"/>
      <c r="R591" s="50"/>
      <c r="T591" s="223" t="s">
        <v>20</v>
      </c>
      <c r="U591" s="283" t="s">
        <v>44</v>
      </c>
      <c r="V591" s="49"/>
      <c r="W591" s="49"/>
      <c r="X591" s="49"/>
      <c r="Y591" s="49"/>
      <c r="Z591" s="49"/>
      <c r="AA591" s="102"/>
      <c r="AT591" s="24" t="s">
        <v>1122</v>
      </c>
      <c r="AU591" s="24" t="s">
        <v>82</v>
      </c>
      <c r="AY591" s="24" t="s">
        <v>1122</v>
      </c>
      <c r="BE591" s="139">
        <f>IF(U591="základná",N591,0)</f>
        <v>0</v>
      </c>
      <c r="BF591" s="139">
        <f>IF(U591="znížená",N591,0)</f>
        <v>0</v>
      </c>
      <c r="BG591" s="139">
        <f>IF(U591="zákl. prenesená",N591,0)</f>
        <v>0</v>
      </c>
      <c r="BH591" s="139">
        <f>IF(U591="zníž. prenesená",N591,0)</f>
        <v>0</v>
      </c>
      <c r="BI591" s="139">
        <f>IF(U591="nulová",N591,0)</f>
        <v>0</v>
      </c>
      <c r="BJ591" s="24" t="s">
        <v>132</v>
      </c>
      <c r="BK591" s="226">
        <f>L591*K591</f>
        <v>0</v>
      </c>
    </row>
    <row r="592" s="1" customFormat="1" ht="22.32" customHeight="1">
      <c r="B592" s="48"/>
      <c r="C592" s="279" t="s">
        <v>20</v>
      </c>
      <c r="D592" s="279" t="s">
        <v>154</v>
      </c>
      <c r="E592" s="280" t="s">
        <v>20</v>
      </c>
      <c r="F592" s="281" t="s">
        <v>20</v>
      </c>
      <c r="G592" s="281"/>
      <c r="H592" s="281"/>
      <c r="I592" s="281"/>
      <c r="J592" s="282" t="s">
        <v>20</v>
      </c>
      <c r="K592" s="221"/>
      <c r="L592" s="221"/>
      <c r="M592" s="220"/>
      <c r="N592" s="220">
        <f>BK592</f>
        <v>0</v>
      </c>
      <c r="O592" s="220"/>
      <c r="P592" s="220"/>
      <c r="Q592" s="220"/>
      <c r="R592" s="50"/>
      <c r="T592" s="223" t="s">
        <v>20</v>
      </c>
      <c r="U592" s="283" t="s">
        <v>44</v>
      </c>
      <c r="V592" s="49"/>
      <c r="W592" s="49"/>
      <c r="X592" s="49"/>
      <c r="Y592" s="49"/>
      <c r="Z592" s="49"/>
      <c r="AA592" s="102"/>
      <c r="AT592" s="24" t="s">
        <v>1122</v>
      </c>
      <c r="AU592" s="24" t="s">
        <v>82</v>
      </c>
      <c r="AY592" s="24" t="s">
        <v>1122</v>
      </c>
      <c r="BE592" s="139">
        <f>IF(U592="základná",N592,0)</f>
        <v>0</v>
      </c>
      <c r="BF592" s="139">
        <f>IF(U592="znížená",N592,0)</f>
        <v>0</v>
      </c>
      <c r="BG592" s="139">
        <f>IF(U592="zákl. prenesená",N592,0)</f>
        <v>0</v>
      </c>
      <c r="BH592" s="139">
        <f>IF(U592="zníž. prenesená",N592,0)</f>
        <v>0</v>
      </c>
      <c r="BI592" s="139">
        <f>IF(U592="nulová",N592,0)</f>
        <v>0</v>
      </c>
      <c r="BJ592" s="24" t="s">
        <v>132</v>
      </c>
      <c r="BK592" s="226">
        <f>L592*K592</f>
        <v>0</v>
      </c>
    </row>
    <row r="593" s="1" customFormat="1" ht="22.32" customHeight="1">
      <c r="B593" s="48"/>
      <c r="C593" s="279" t="s">
        <v>20</v>
      </c>
      <c r="D593" s="279" t="s">
        <v>154</v>
      </c>
      <c r="E593" s="280" t="s">
        <v>20</v>
      </c>
      <c r="F593" s="281" t="s">
        <v>20</v>
      </c>
      <c r="G593" s="281"/>
      <c r="H593" s="281"/>
      <c r="I593" s="281"/>
      <c r="J593" s="282" t="s">
        <v>20</v>
      </c>
      <c r="K593" s="221"/>
      <c r="L593" s="221"/>
      <c r="M593" s="220"/>
      <c r="N593" s="220">
        <f>BK593</f>
        <v>0</v>
      </c>
      <c r="O593" s="220"/>
      <c r="P593" s="220"/>
      <c r="Q593" s="220"/>
      <c r="R593" s="50"/>
      <c r="T593" s="223" t="s">
        <v>20</v>
      </c>
      <c r="U593" s="283" t="s">
        <v>44</v>
      </c>
      <c r="V593" s="49"/>
      <c r="W593" s="49"/>
      <c r="X593" s="49"/>
      <c r="Y593" s="49"/>
      <c r="Z593" s="49"/>
      <c r="AA593" s="102"/>
      <c r="AT593" s="24" t="s">
        <v>1122</v>
      </c>
      <c r="AU593" s="24" t="s">
        <v>82</v>
      </c>
      <c r="AY593" s="24" t="s">
        <v>1122</v>
      </c>
      <c r="BE593" s="139">
        <f>IF(U593="základná",N593,0)</f>
        <v>0</v>
      </c>
      <c r="BF593" s="139">
        <f>IF(U593="znížená",N593,0)</f>
        <v>0</v>
      </c>
      <c r="BG593" s="139">
        <f>IF(U593="zákl. prenesená",N593,0)</f>
        <v>0</v>
      </c>
      <c r="BH593" s="139">
        <f>IF(U593="zníž. prenesená",N593,0)</f>
        <v>0</v>
      </c>
      <c r="BI593" s="139">
        <f>IF(U593="nulová",N593,0)</f>
        <v>0</v>
      </c>
      <c r="BJ593" s="24" t="s">
        <v>132</v>
      </c>
      <c r="BK593" s="226">
        <f>L593*K593</f>
        <v>0</v>
      </c>
    </row>
    <row r="594" s="1" customFormat="1" ht="22.32" customHeight="1">
      <c r="B594" s="48"/>
      <c r="C594" s="279" t="s">
        <v>20</v>
      </c>
      <c r="D594" s="279" t="s">
        <v>154</v>
      </c>
      <c r="E594" s="280" t="s">
        <v>20</v>
      </c>
      <c r="F594" s="281" t="s">
        <v>20</v>
      </c>
      <c r="G594" s="281"/>
      <c r="H594" s="281"/>
      <c r="I594" s="281"/>
      <c r="J594" s="282" t="s">
        <v>20</v>
      </c>
      <c r="K594" s="221"/>
      <c r="L594" s="221"/>
      <c r="M594" s="220"/>
      <c r="N594" s="220">
        <f>BK594</f>
        <v>0</v>
      </c>
      <c r="O594" s="220"/>
      <c r="P594" s="220"/>
      <c r="Q594" s="220"/>
      <c r="R594" s="50"/>
      <c r="T594" s="223" t="s">
        <v>20</v>
      </c>
      <c r="U594" s="283" t="s">
        <v>44</v>
      </c>
      <c r="V594" s="49"/>
      <c r="W594" s="49"/>
      <c r="X594" s="49"/>
      <c r="Y594" s="49"/>
      <c r="Z594" s="49"/>
      <c r="AA594" s="102"/>
      <c r="AT594" s="24" t="s">
        <v>1122</v>
      </c>
      <c r="AU594" s="24" t="s">
        <v>82</v>
      </c>
      <c r="AY594" s="24" t="s">
        <v>1122</v>
      </c>
      <c r="BE594" s="139">
        <f>IF(U594="základná",N594,0)</f>
        <v>0</v>
      </c>
      <c r="BF594" s="139">
        <f>IF(U594="znížená",N594,0)</f>
        <v>0</v>
      </c>
      <c r="BG594" s="139">
        <f>IF(U594="zákl. prenesená",N594,0)</f>
        <v>0</v>
      </c>
      <c r="BH594" s="139">
        <f>IF(U594="zníž. prenesená",N594,0)</f>
        <v>0</v>
      </c>
      <c r="BI594" s="139">
        <f>IF(U594="nulová",N594,0)</f>
        <v>0</v>
      </c>
      <c r="BJ594" s="24" t="s">
        <v>132</v>
      </c>
      <c r="BK594" s="226">
        <f>L594*K594</f>
        <v>0</v>
      </c>
    </row>
    <row r="595" s="1" customFormat="1" ht="22.32" customHeight="1">
      <c r="B595" s="48"/>
      <c r="C595" s="279" t="s">
        <v>20</v>
      </c>
      <c r="D595" s="279" t="s">
        <v>154</v>
      </c>
      <c r="E595" s="280" t="s">
        <v>20</v>
      </c>
      <c r="F595" s="281" t="s">
        <v>20</v>
      </c>
      <c r="G595" s="281"/>
      <c r="H595" s="281"/>
      <c r="I595" s="281"/>
      <c r="J595" s="282" t="s">
        <v>20</v>
      </c>
      <c r="K595" s="221"/>
      <c r="L595" s="221"/>
      <c r="M595" s="220"/>
      <c r="N595" s="220">
        <f>BK595</f>
        <v>0</v>
      </c>
      <c r="O595" s="220"/>
      <c r="P595" s="220"/>
      <c r="Q595" s="220"/>
      <c r="R595" s="50"/>
      <c r="T595" s="223" t="s">
        <v>20</v>
      </c>
      <c r="U595" s="283" t="s">
        <v>44</v>
      </c>
      <c r="V595" s="74"/>
      <c r="W595" s="74"/>
      <c r="X595" s="74"/>
      <c r="Y595" s="74"/>
      <c r="Z595" s="74"/>
      <c r="AA595" s="76"/>
      <c r="AT595" s="24" t="s">
        <v>1122</v>
      </c>
      <c r="AU595" s="24" t="s">
        <v>82</v>
      </c>
      <c r="AY595" s="24" t="s">
        <v>1122</v>
      </c>
      <c r="BE595" s="139">
        <f>IF(U595="základná",N595,0)</f>
        <v>0</v>
      </c>
      <c r="BF595" s="139">
        <f>IF(U595="znížená",N595,0)</f>
        <v>0</v>
      </c>
      <c r="BG595" s="139">
        <f>IF(U595="zákl. prenesená",N595,0)</f>
        <v>0</v>
      </c>
      <c r="BH595" s="139">
        <f>IF(U595="zníž. prenesená",N595,0)</f>
        <v>0</v>
      </c>
      <c r="BI595" s="139">
        <f>IF(U595="nulová",N595,0)</f>
        <v>0</v>
      </c>
      <c r="BJ595" s="24" t="s">
        <v>132</v>
      </c>
      <c r="BK595" s="226">
        <f>L595*K595</f>
        <v>0</v>
      </c>
    </row>
    <row r="596" s="1" customFormat="1" ht="6.96" customHeight="1">
      <c r="B596" s="77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9"/>
    </row>
  </sheetData>
  <sheetProtection sheet="1" formatColumns="0" formatRows="0" objects="1" scenarios="1" spinCount="10" saltValue="nm18yAzXdxLWHhMRSz5OSHoSdC5J0ophguiYhUW38BOpMhade83mwUP53iqQbPpHk7iVvWu8Cgd/Lxi9jVfiZw==" hashValue="Xsfkf3WHlIIc+SGlHrvFOr1VieKAfrnFsX/zGNxFf/Kits4MjMo8I4+9W7GD6RQa0ix+I9W0yYlvH5d2EfXd1A==" algorithmName="SHA-512" password="CC35"/>
  <mergeCells count="976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4:I154"/>
    <mergeCell ref="L154:M154"/>
    <mergeCell ref="N154:Q154"/>
    <mergeCell ref="F155:I155"/>
    <mergeCell ref="F156:I156"/>
    <mergeCell ref="F157:I157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F179:I179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L197:M197"/>
    <mergeCell ref="N197:Q197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L270:M270"/>
    <mergeCell ref="N270:Q270"/>
    <mergeCell ref="F271:I271"/>
    <mergeCell ref="L271:M271"/>
    <mergeCell ref="N271:Q271"/>
    <mergeCell ref="F273:I273"/>
    <mergeCell ref="L273:M273"/>
    <mergeCell ref="N273:Q273"/>
    <mergeCell ref="F274:I274"/>
    <mergeCell ref="F275:I275"/>
    <mergeCell ref="F276:I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F282:I282"/>
    <mergeCell ref="F283:I283"/>
    <mergeCell ref="L283:M283"/>
    <mergeCell ref="N283:Q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L295:M295"/>
    <mergeCell ref="N295:Q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F323:I323"/>
    <mergeCell ref="L323:M323"/>
    <mergeCell ref="N323:Q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F336:I336"/>
    <mergeCell ref="F337:I337"/>
    <mergeCell ref="F338:I338"/>
    <mergeCell ref="F339:I339"/>
    <mergeCell ref="L339:M339"/>
    <mergeCell ref="N339:Q339"/>
    <mergeCell ref="F341:I341"/>
    <mergeCell ref="L341:M341"/>
    <mergeCell ref="N341:Q341"/>
    <mergeCell ref="F344:I344"/>
    <mergeCell ref="L344:M344"/>
    <mergeCell ref="N344:Q344"/>
    <mergeCell ref="F345:I345"/>
    <mergeCell ref="F346:I346"/>
    <mergeCell ref="F347:I347"/>
    <mergeCell ref="F348:I348"/>
    <mergeCell ref="L348:M348"/>
    <mergeCell ref="N348:Q348"/>
    <mergeCell ref="F349:I349"/>
    <mergeCell ref="F350:I350"/>
    <mergeCell ref="F351:I351"/>
    <mergeCell ref="F352:I352"/>
    <mergeCell ref="L352:M352"/>
    <mergeCell ref="N352:Q352"/>
    <mergeCell ref="F354:I354"/>
    <mergeCell ref="L354:M354"/>
    <mergeCell ref="N354:Q354"/>
    <mergeCell ref="F355:I355"/>
    <mergeCell ref="F356:I356"/>
    <mergeCell ref="F357:I357"/>
    <mergeCell ref="F358:I358"/>
    <mergeCell ref="L358:M358"/>
    <mergeCell ref="N358:Q358"/>
    <mergeCell ref="F359:I359"/>
    <mergeCell ref="L359:M359"/>
    <mergeCell ref="N359:Q359"/>
    <mergeCell ref="F360:I360"/>
    <mergeCell ref="F361:I361"/>
    <mergeCell ref="F362:I362"/>
    <mergeCell ref="F363:I363"/>
    <mergeCell ref="L363:M363"/>
    <mergeCell ref="N363:Q363"/>
    <mergeCell ref="F364:I364"/>
    <mergeCell ref="L364:M364"/>
    <mergeCell ref="N364:Q364"/>
    <mergeCell ref="F366:I366"/>
    <mergeCell ref="L366:M366"/>
    <mergeCell ref="N366:Q366"/>
    <mergeCell ref="F367:I367"/>
    <mergeCell ref="F368:I368"/>
    <mergeCell ref="F369:I369"/>
    <mergeCell ref="F370:I370"/>
    <mergeCell ref="L370:M370"/>
    <mergeCell ref="N370:Q370"/>
    <mergeCell ref="F371:I371"/>
    <mergeCell ref="F372:I372"/>
    <mergeCell ref="F373:I373"/>
    <mergeCell ref="F374:I374"/>
    <mergeCell ref="L374:M374"/>
    <mergeCell ref="N374:Q374"/>
    <mergeCell ref="F375:I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F390:I390"/>
    <mergeCell ref="L390:M390"/>
    <mergeCell ref="N390:Q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L395:M395"/>
    <mergeCell ref="N395:Q395"/>
    <mergeCell ref="F397:I397"/>
    <mergeCell ref="L397:M397"/>
    <mergeCell ref="N397:Q397"/>
    <mergeCell ref="F398:I398"/>
    <mergeCell ref="F399:I399"/>
    <mergeCell ref="F400:I400"/>
    <mergeCell ref="F401:I401"/>
    <mergeCell ref="L401:M401"/>
    <mergeCell ref="N401:Q401"/>
    <mergeCell ref="F403:I403"/>
    <mergeCell ref="L403:M403"/>
    <mergeCell ref="N403:Q403"/>
    <mergeCell ref="F404:I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F411:I411"/>
    <mergeCell ref="L411:M411"/>
    <mergeCell ref="N411:Q411"/>
    <mergeCell ref="F412:I412"/>
    <mergeCell ref="F413:I413"/>
    <mergeCell ref="F414:I414"/>
    <mergeCell ref="F415:I415"/>
    <mergeCell ref="L415:M415"/>
    <mergeCell ref="N415:Q415"/>
    <mergeCell ref="F416:I416"/>
    <mergeCell ref="L416:M416"/>
    <mergeCell ref="N416:Q416"/>
    <mergeCell ref="F417:I417"/>
    <mergeCell ref="F418:I418"/>
    <mergeCell ref="F419:I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F426:I426"/>
    <mergeCell ref="F427:I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2:I432"/>
    <mergeCell ref="L432:M432"/>
    <mergeCell ref="N432:Q432"/>
    <mergeCell ref="F433:I433"/>
    <mergeCell ref="F434:I434"/>
    <mergeCell ref="F435:I435"/>
    <mergeCell ref="F436:I436"/>
    <mergeCell ref="L436:M436"/>
    <mergeCell ref="N436:Q436"/>
    <mergeCell ref="F438:I438"/>
    <mergeCell ref="L438:M438"/>
    <mergeCell ref="N438:Q438"/>
    <mergeCell ref="F439:I439"/>
    <mergeCell ref="F440:I440"/>
    <mergeCell ref="F441:I441"/>
    <mergeCell ref="F442:I442"/>
    <mergeCell ref="F443:I443"/>
    <mergeCell ref="F444:I444"/>
    <mergeCell ref="L444:M444"/>
    <mergeCell ref="N444:Q444"/>
    <mergeCell ref="F445:I445"/>
    <mergeCell ref="L445:M445"/>
    <mergeCell ref="N445:Q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70:I470"/>
    <mergeCell ref="L470:M470"/>
    <mergeCell ref="N470:Q470"/>
    <mergeCell ref="F471:I471"/>
    <mergeCell ref="F472:I472"/>
    <mergeCell ref="F473:I473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L499:M499"/>
    <mergeCell ref="N499:Q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17:I517"/>
    <mergeCell ref="L517:M517"/>
    <mergeCell ref="N517:Q517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23:I523"/>
    <mergeCell ref="L523:M523"/>
    <mergeCell ref="N523:Q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4:I534"/>
    <mergeCell ref="L534:M534"/>
    <mergeCell ref="N534:Q534"/>
    <mergeCell ref="F535:I535"/>
    <mergeCell ref="L535:M535"/>
    <mergeCell ref="N535:Q535"/>
    <mergeCell ref="F536:I536"/>
    <mergeCell ref="L536:M536"/>
    <mergeCell ref="N536:Q536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L554:M554"/>
    <mergeCell ref="N554:Q55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59:I559"/>
    <mergeCell ref="L559:M559"/>
    <mergeCell ref="N559:Q559"/>
    <mergeCell ref="F560:I560"/>
    <mergeCell ref="L560:M560"/>
    <mergeCell ref="N560:Q560"/>
    <mergeCell ref="F561:I561"/>
    <mergeCell ref="L561:M561"/>
    <mergeCell ref="N561:Q561"/>
    <mergeCell ref="F562:I562"/>
    <mergeCell ref="L562:M562"/>
    <mergeCell ref="N562:Q562"/>
    <mergeCell ref="F563:I563"/>
    <mergeCell ref="L563:M563"/>
    <mergeCell ref="N563:Q563"/>
    <mergeCell ref="F564:I564"/>
    <mergeCell ref="L564:M564"/>
    <mergeCell ref="N564:Q564"/>
    <mergeCell ref="F565:I565"/>
    <mergeCell ref="L565:M565"/>
    <mergeCell ref="N565:Q565"/>
    <mergeCell ref="F566:I566"/>
    <mergeCell ref="L566:M566"/>
    <mergeCell ref="N566:Q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0:I580"/>
    <mergeCell ref="L580:M580"/>
    <mergeCell ref="N580:Q580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86:I586"/>
    <mergeCell ref="L586:M586"/>
    <mergeCell ref="N586:Q586"/>
    <mergeCell ref="F588:I588"/>
    <mergeCell ref="L588:M588"/>
    <mergeCell ref="N588:Q588"/>
    <mergeCell ref="F589:I589"/>
    <mergeCell ref="L589:M589"/>
    <mergeCell ref="N589:Q589"/>
    <mergeCell ref="F591:I591"/>
    <mergeCell ref="L591:M591"/>
    <mergeCell ref="N591:Q591"/>
    <mergeCell ref="F592:I592"/>
    <mergeCell ref="L592:M592"/>
    <mergeCell ref="N592:Q592"/>
    <mergeCell ref="F593:I593"/>
    <mergeCell ref="L593:M593"/>
    <mergeCell ref="N593:Q593"/>
    <mergeCell ref="F594:I594"/>
    <mergeCell ref="L594:M594"/>
    <mergeCell ref="N594:Q594"/>
    <mergeCell ref="F595:I595"/>
    <mergeCell ref="L595:M595"/>
    <mergeCell ref="N595:Q595"/>
    <mergeCell ref="N137:Q137"/>
    <mergeCell ref="N138:Q138"/>
    <mergeCell ref="N139:Q139"/>
    <mergeCell ref="N153:Q153"/>
    <mergeCell ref="N158:Q158"/>
    <mergeCell ref="N178:Q178"/>
    <mergeCell ref="N198:Q198"/>
    <mergeCell ref="N272:Q272"/>
    <mergeCell ref="N340:Q340"/>
    <mergeCell ref="N342:Q342"/>
    <mergeCell ref="N343:Q343"/>
    <mergeCell ref="N353:Q353"/>
    <mergeCell ref="N365:Q365"/>
    <mergeCell ref="N396:Q396"/>
    <mergeCell ref="N402:Q402"/>
    <mergeCell ref="N431:Q431"/>
    <mergeCell ref="N437:Q437"/>
    <mergeCell ref="N461:Q461"/>
    <mergeCell ref="N469:Q469"/>
    <mergeCell ref="N474:Q474"/>
    <mergeCell ref="N475:Q475"/>
    <mergeCell ref="N581:Q581"/>
    <mergeCell ref="N585:Q585"/>
    <mergeCell ref="N587:Q587"/>
    <mergeCell ref="N590:Q590"/>
    <mergeCell ref="H1:K1"/>
    <mergeCell ref="S2:AC2"/>
  </mergeCells>
  <dataValidations count="2">
    <dataValidation type="list" allowBlank="1" showInputMessage="1" showErrorMessage="1" error="Povolené sú hodnoty K, M." sqref="D591:D596">
      <formula1>"K, M"</formula1>
    </dataValidation>
    <dataValidation type="list" allowBlank="1" showInputMessage="1" showErrorMessage="1" error="Povolené sú hodnoty základná, znížená, nulová." sqref="U591:U596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36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Alfréd Turčan</dc:creator>
  <cp:lastModifiedBy>Alfréd Turčan</cp:lastModifiedBy>
  <dcterms:created xsi:type="dcterms:W3CDTF">2018-04-24T15:03:41Z</dcterms:created>
  <dcterms:modified xsi:type="dcterms:W3CDTF">2018-04-24T15:03:44Z</dcterms:modified>
</cp:coreProperties>
</file>